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/Desktop/excel/"/>
    </mc:Choice>
  </mc:AlternateContent>
  <xr:revisionPtr revIDLastSave="0" documentId="13_ncr:1_{4171E5CA-7AD9-5740-90BC-4CFC729E0804}" xr6:coauthVersionLast="47" xr6:coauthVersionMax="47" xr10:uidLastSave="{00000000-0000-0000-0000-000000000000}"/>
  <bookViews>
    <workbookView xWindow="30240" yWindow="0" windowWidth="38400" windowHeight="21600" activeTab="1" xr2:uid="{94A77B49-998D-C245-92DA-B9A1AC145222}"/>
  </bookViews>
  <sheets>
    <sheet name="Run" sheetId="1" r:id="rId1"/>
    <sheet name="Scan" sheetId="3" r:id="rId2"/>
    <sheet name="LNL1_offline" sheetId="6" r:id="rId3"/>
    <sheet name="LNL4_offline" sheetId="7" r:id="rId4"/>
    <sheet name="Targets" sheetId="2" r:id="rId5"/>
    <sheet name="Levels" sheetId="4" r:id="rId6"/>
    <sheet name="Contaminant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7" i="3" l="1"/>
  <c r="K168" i="3" s="1"/>
  <c r="K131" i="3"/>
  <c r="P186" i="1"/>
  <c r="E116" i="1"/>
  <c r="E157" i="1"/>
  <c r="E141" i="1"/>
  <c r="E142" i="1"/>
  <c r="E127" i="1"/>
  <c r="E128" i="1"/>
  <c r="E133" i="1"/>
  <c r="E134" i="1"/>
  <c r="E135" i="1"/>
  <c r="E136" i="1"/>
  <c r="E126" i="1"/>
  <c r="E120" i="1"/>
  <c r="E118" i="1"/>
  <c r="E117" i="1"/>
  <c r="E98" i="1"/>
  <c r="E99" i="1"/>
  <c r="E100" i="1"/>
  <c r="E101" i="1"/>
  <c r="E103" i="1"/>
  <c r="E104" i="1"/>
  <c r="E105" i="1"/>
  <c r="E106" i="1"/>
  <c r="E107" i="1"/>
  <c r="E108" i="1"/>
  <c r="E109" i="1"/>
  <c r="E97" i="1"/>
  <c r="E95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78" i="1"/>
  <c r="E70" i="1"/>
  <c r="E71" i="1"/>
  <c r="E72" i="1"/>
  <c r="E73" i="1"/>
  <c r="E74" i="1"/>
  <c r="E75" i="1"/>
  <c r="E76" i="1"/>
  <c r="E69" i="1"/>
  <c r="E67" i="1"/>
  <c r="E60" i="1"/>
  <c r="E61" i="1"/>
  <c r="E62" i="1"/>
  <c r="E63" i="1"/>
  <c r="E64" i="1"/>
  <c r="E65" i="1"/>
  <c r="E66" i="1"/>
  <c r="E57" i="1"/>
  <c r="E55" i="1"/>
  <c r="E54" i="1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17" i="6"/>
  <c r="K40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17" i="6"/>
  <c r="I187" i="1"/>
  <c r="E176" i="3" s="1"/>
  <c r="I188" i="1"/>
  <c r="E177" i="3" s="1"/>
  <c r="I189" i="1"/>
  <c r="E178" i="3" s="1"/>
  <c r="H169" i="3"/>
  <c r="G169" i="3" s="1"/>
  <c r="H170" i="3"/>
  <c r="F170" i="3" s="1"/>
  <c r="H171" i="3"/>
  <c r="F171" i="3" s="1"/>
  <c r="H172" i="3"/>
  <c r="G172" i="3" s="1"/>
  <c r="H173" i="3"/>
  <c r="F173" i="3" s="1"/>
  <c r="H174" i="3"/>
  <c r="G174" i="3" s="1"/>
  <c r="H175" i="3"/>
  <c r="G175" i="3" s="1"/>
  <c r="H176" i="3"/>
  <c r="G176" i="3" s="1"/>
  <c r="H177" i="3"/>
  <c r="F177" i="3" s="1"/>
  <c r="H178" i="3"/>
  <c r="F178" i="3" s="1"/>
  <c r="I178" i="1"/>
  <c r="E167" i="3" s="1"/>
  <c r="I179" i="1"/>
  <c r="E168" i="3" s="1"/>
  <c r="I180" i="1"/>
  <c r="E169" i="3" s="1"/>
  <c r="I181" i="1"/>
  <c r="E170" i="3" s="1"/>
  <c r="I182" i="1"/>
  <c r="E171" i="3" s="1"/>
  <c r="I183" i="1"/>
  <c r="E172" i="3" s="1"/>
  <c r="I184" i="1"/>
  <c r="E173" i="3" s="1"/>
  <c r="I185" i="1"/>
  <c r="E174" i="3" s="1"/>
  <c r="I186" i="1"/>
  <c r="E175" i="3" s="1"/>
  <c r="I177" i="1"/>
  <c r="E166" i="3" s="1"/>
  <c r="H161" i="3"/>
  <c r="F161" i="3" s="1"/>
  <c r="H162" i="3"/>
  <c r="G162" i="3" s="1"/>
  <c r="H163" i="3"/>
  <c r="F163" i="3" s="1"/>
  <c r="H164" i="3"/>
  <c r="G164" i="3" s="1"/>
  <c r="H165" i="3"/>
  <c r="G165" i="3" s="1"/>
  <c r="H166" i="3"/>
  <c r="F166" i="3" s="1"/>
  <c r="H167" i="3"/>
  <c r="G167" i="3" s="1"/>
  <c r="H168" i="3"/>
  <c r="G168" i="3" s="1"/>
  <c r="I165" i="1"/>
  <c r="E154" i="3" s="1"/>
  <c r="I166" i="1"/>
  <c r="E155" i="3" s="1"/>
  <c r="I167" i="1"/>
  <c r="E156" i="3" s="1"/>
  <c r="I168" i="1"/>
  <c r="E157" i="3" s="1"/>
  <c r="I169" i="1"/>
  <c r="E158" i="3" s="1"/>
  <c r="I170" i="1"/>
  <c r="E159" i="3" s="1"/>
  <c r="I171" i="1"/>
  <c r="E160" i="3" s="1"/>
  <c r="I172" i="1"/>
  <c r="E161" i="3" s="1"/>
  <c r="I173" i="1"/>
  <c r="E162" i="3" s="1"/>
  <c r="I174" i="1"/>
  <c r="E163" i="3" s="1"/>
  <c r="I175" i="1"/>
  <c r="E164" i="3" s="1"/>
  <c r="I176" i="1"/>
  <c r="E165" i="3" s="1"/>
  <c r="H151" i="3"/>
  <c r="F151" i="3" s="1"/>
  <c r="H152" i="3"/>
  <c r="F152" i="3" s="1"/>
  <c r="H153" i="3"/>
  <c r="G153" i="3" s="1"/>
  <c r="H154" i="3"/>
  <c r="G154" i="3" s="1"/>
  <c r="H155" i="3"/>
  <c r="F155" i="3" s="1"/>
  <c r="H156" i="3"/>
  <c r="F156" i="3" s="1"/>
  <c r="H157" i="3"/>
  <c r="G157" i="3" s="1"/>
  <c r="H158" i="3"/>
  <c r="G158" i="3" s="1"/>
  <c r="H159" i="3"/>
  <c r="G159" i="3" s="1"/>
  <c r="H160" i="3"/>
  <c r="F160" i="3" s="1"/>
  <c r="I157" i="1"/>
  <c r="I158" i="1"/>
  <c r="I159" i="1"/>
  <c r="I160" i="1"/>
  <c r="I161" i="1"/>
  <c r="I162" i="1"/>
  <c r="E151" i="3" s="1"/>
  <c r="I163" i="1"/>
  <c r="E152" i="3" s="1"/>
  <c r="I164" i="1"/>
  <c r="E153" i="3" s="1"/>
  <c r="G161" i="3" l="1"/>
  <c r="G163" i="3"/>
  <c r="G151" i="3"/>
  <c r="F169" i="3"/>
  <c r="G178" i="3"/>
  <c r="G160" i="3"/>
  <c r="G177" i="3"/>
  <c r="G173" i="3"/>
  <c r="G171" i="3"/>
  <c r="G170" i="3"/>
  <c r="F165" i="3"/>
  <c r="F175" i="3"/>
  <c r="F174" i="3"/>
  <c r="F172" i="3"/>
  <c r="F168" i="3"/>
  <c r="F176" i="3"/>
  <c r="F167" i="3"/>
  <c r="G166" i="3"/>
  <c r="F164" i="3"/>
  <c r="G155" i="3"/>
  <c r="F162" i="3"/>
  <c r="F159" i="3"/>
  <c r="F158" i="3"/>
  <c r="G156" i="3"/>
  <c r="G152" i="3"/>
  <c r="F154" i="3"/>
  <c r="F153" i="3"/>
  <c r="F157" i="3"/>
  <c r="I150" i="1"/>
  <c r="E139" i="3" s="1"/>
  <c r="I151" i="1"/>
  <c r="E140" i="3" s="1"/>
  <c r="I152" i="1"/>
  <c r="E141" i="3" s="1"/>
  <c r="I153" i="1"/>
  <c r="E142" i="3" s="1"/>
  <c r="I154" i="1"/>
  <c r="E143" i="3" s="1"/>
  <c r="I155" i="1"/>
  <c r="E144" i="3" s="1"/>
  <c r="I156" i="1"/>
  <c r="E145" i="3" s="1"/>
  <c r="E146" i="3"/>
  <c r="E149" i="3"/>
  <c r="E150" i="3"/>
  <c r="J145" i="1"/>
  <c r="H134" i="3" s="1"/>
  <c r="G134" i="3" s="1"/>
  <c r="H137" i="3"/>
  <c r="F137" i="3" s="1"/>
  <c r="H138" i="3"/>
  <c r="F138" i="3" s="1"/>
  <c r="H139" i="3"/>
  <c r="F139" i="3" s="1"/>
  <c r="H140" i="3"/>
  <c r="F140" i="3" s="1"/>
  <c r="H141" i="3"/>
  <c r="F141" i="3" s="1"/>
  <c r="H142" i="3"/>
  <c r="F142" i="3" s="1"/>
  <c r="H143" i="3"/>
  <c r="G143" i="3" s="1"/>
  <c r="H144" i="3"/>
  <c r="G144" i="3" s="1"/>
  <c r="H145" i="3"/>
  <c r="F145" i="3" s="1"/>
  <c r="H146" i="3"/>
  <c r="G146" i="3" s="1"/>
  <c r="H147" i="3"/>
  <c r="F147" i="3" s="1"/>
  <c r="H148" i="3"/>
  <c r="F148" i="3" s="1"/>
  <c r="H149" i="3"/>
  <c r="F149" i="3" s="1"/>
  <c r="H150" i="3"/>
  <c r="F150" i="3" s="1"/>
  <c r="E147" i="3"/>
  <c r="E148" i="3"/>
  <c r="I147" i="1"/>
  <c r="E136" i="3" s="1"/>
  <c r="I148" i="1"/>
  <c r="E137" i="3" s="1"/>
  <c r="I149" i="1"/>
  <c r="E138" i="3" s="1"/>
  <c r="H136" i="3"/>
  <c r="F136" i="3" s="1"/>
  <c r="I141" i="1"/>
  <c r="E130" i="3" s="1"/>
  <c r="I142" i="1"/>
  <c r="E131" i="3" s="1"/>
  <c r="I143" i="1"/>
  <c r="E132" i="3" s="1"/>
  <c r="I144" i="1"/>
  <c r="E133" i="3" s="1"/>
  <c r="I145" i="1"/>
  <c r="E134" i="3" s="1"/>
  <c r="I146" i="1"/>
  <c r="E135" i="3" s="1"/>
  <c r="I140" i="1"/>
  <c r="E129" i="3" s="1"/>
  <c r="H129" i="3"/>
  <c r="G129" i="3" s="1"/>
  <c r="H130" i="3"/>
  <c r="H131" i="3"/>
  <c r="F131" i="3" s="1"/>
  <c r="H132" i="3"/>
  <c r="F132" i="3" s="1"/>
  <c r="H133" i="3"/>
  <c r="F133" i="3" s="1"/>
  <c r="H135" i="3"/>
  <c r="F135" i="3" s="1"/>
  <c r="H126" i="3"/>
  <c r="F126" i="3" s="1"/>
  <c r="H127" i="3"/>
  <c r="F127" i="3" s="1"/>
  <c r="H128" i="3"/>
  <c r="F128" i="3" s="1"/>
  <c r="H117" i="3"/>
  <c r="G117" i="3" s="1"/>
  <c r="H118" i="3"/>
  <c r="G118" i="3" s="1"/>
  <c r="H119" i="3"/>
  <c r="G119" i="3" s="1"/>
  <c r="H120" i="3"/>
  <c r="G120" i="3" s="1"/>
  <c r="H121" i="3"/>
  <c r="F121" i="3" s="1"/>
  <c r="H122" i="3"/>
  <c r="F122" i="3" s="1"/>
  <c r="I129" i="1"/>
  <c r="E118" i="3" s="1"/>
  <c r="I130" i="1"/>
  <c r="E119" i="3" s="1"/>
  <c r="I131" i="1"/>
  <c r="E120" i="3" s="1"/>
  <c r="I132" i="1"/>
  <c r="E121" i="3" s="1"/>
  <c r="I133" i="1"/>
  <c r="E122" i="3" s="1"/>
  <c r="I134" i="1"/>
  <c r="E123" i="3" s="1"/>
  <c r="I135" i="1"/>
  <c r="E124" i="3" s="1"/>
  <c r="I136" i="1"/>
  <c r="E125" i="3" s="1"/>
  <c r="I128" i="1"/>
  <c r="E117" i="3" s="1"/>
  <c r="I137" i="1"/>
  <c r="E126" i="3" s="1"/>
  <c r="I138" i="1"/>
  <c r="E127" i="3" s="1"/>
  <c r="I139" i="1"/>
  <c r="E128" i="3" s="1"/>
  <c r="I127" i="1"/>
  <c r="E116" i="3" s="1"/>
  <c r="H114" i="3"/>
  <c r="G114" i="3" s="1"/>
  <c r="H115" i="3"/>
  <c r="F115" i="3" s="1"/>
  <c r="H116" i="3"/>
  <c r="F116" i="3" s="1"/>
  <c r="H123" i="3"/>
  <c r="F123" i="3" s="1"/>
  <c r="H124" i="3"/>
  <c r="F124" i="3" s="1"/>
  <c r="H125" i="3"/>
  <c r="F125" i="3" s="1"/>
  <c r="I122" i="1"/>
  <c r="E111" i="3" s="1"/>
  <c r="I123" i="1"/>
  <c r="E112" i="3" s="1"/>
  <c r="I124" i="1"/>
  <c r="E113" i="3" s="1"/>
  <c r="I125" i="1"/>
  <c r="E114" i="3" s="1"/>
  <c r="I126" i="1"/>
  <c r="E115" i="3" s="1"/>
  <c r="H110" i="3"/>
  <c r="G110" i="3" s="1"/>
  <c r="H111" i="3"/>
  <c r="F111" i="3" s="1"/>
  <c r="H112" i="3"/>
  <c r="F112" i="3" s="1"/>
  <c r="H113" i="3"/>
  <c r="F113" i="3" s="1"/>
  <c r="H105" i="3"/>
  <c r="F105" i="3" s="1"/>
  <c r="H106" i="3"/>
  <c r="F106" i="3" s="1"/>
  <c r="H107" i="3"/>
  <c r="G107" i="3" s="1"/>
  <c r="H108" i="3"/>
  <c r="F108" i="3" s="1"/>
  <c r="H109" i="3"/>
  <c r="F109" i="3" s="1"/>
  <c r="I104" i="3"/>
  <c r="L115" i="1"/>
  <c r="J115" i="1" s="1"/>
  <c r="H104" i="3" s="1"/>
  <c r="I115" i="1"/>
  <c r="E104" i="3" s="1"/>
  <c r="I116" i="1"/>
  <c r="E105" i="3" s="1"/>
  <c r="I117" i="1"/>
  <c r="E106" i="3" s="1"/>
  <c r="I118" i="1"/>
  <c r="E107" i="3" s="1"/>
  <c r="I119" i="1"/>
  <c r="E108" i="3" s="1"/>
  <c r="I120" i="1"/>
  <c r="E109" i="3" s="1"/>
  <c r="I121" i="1"/>
  <c r="E110" i="3" s="1"/>
  <c r="I103" i="3"/>
  <c r="J114" i="1"/>
  <c r="H103" i="3" s="1"/>
  <c r="I114" i="1"/>
  <c r="E103" i="3" s="1"/>
  <c r="F130" i="3" l="1"/>
  <c r="K132" i="3"/>
  <c r="G135" i="3"/>
  <c r="G111" i="3"/>
  <c r="G132" i="3"/>
  <c r="G113" i="3"/>
  <c r="G138" i="3"/>
  <c r="G137" i="3"/>
  <c r="G109" i="3"/>
  <c r="F118" i="3"/>
  <c r="G126" i="3"/>
  <c r="G121" i="3"/>
  <c r="F119" i="3"/>
  <c r="F146" i="3"/>
  <c r="G145" i="3"/>
  <c r="F144" i="3"/>
  <c r="F143" i="3"/>
  <c r="G140" i="3"/>
  <c r="G142" i="3"/>
  <c r="G139" i="3"/>
  <c r="G141" i="3"/>
  <c r="G150" i="3"/>
  <c r="G149" i="3"/>
  <c r="G148" i="3"/>
  <c r="G147" i="3"/>
  <c r="F117" i="3"/>
  <c r="G127" i="3"/>
  <c r="F129" i="3"/>
  <c r="G131" i="3"/>
  <c r="G130" i="3"/>
  <c r="G108" i="3"/>
  <c r="G128" i="3"/>
  <c r="G136" i="3"/>
  <c r="F134" i="3"/>
  <c r="G133" i="3"/>
  <c r="G125" i="3"/>
  <c r="F120" i="3"/>
  <c r="F104" i="3"/>
  <c r="G104" i="3"/>
  <c r="G105" i="3"/>
  <c r="F114" i="3"/>
  <c r="G124" i="3"/>
  <c r="G123" i="3"/>
  <c r="F107" i="3"/>
  <c r="G115" i="3"/>
  <c r="G106" i="3"/>
  <c r="G116" i="3"/>
  <c r="G122" i="3"/>
  <c r="G112" i="3"/>
  <c r="F110" i="3"/>
  <c r="G103" i="3"/>
  <c r="F103" i="3"/>
  <c r="I102" i="3" l="1"/>
  <c r="J113" i="1"/>
  <c r="H102" i="3" s="1"/>
  <c r="G102" i="3" s="1"/>
  <c r="I113" i="1"/>
  <c r="E102" i="3" s="1"/>
  <c r="I101" i="3"/>
  <c r="I112" i="1"/>
  <c r="E101" i="3" s="1"/>
  <c r="J112" i="1"/>
  <c r="H101" i="3" s="1"/>
  <c r="F101" i="3" s="1"/>
  <c r="S18" i="7"/>
  <c r="G15" i="7"/>
  <c r="G12" i="7"/>
  <c r="G13" i="7"/>
  <c r="G14" i="7"/>
  <c r="G16" i="7"/>
  <c r="G17" i="7"/>
  <c r="G18" i="7"/>
  <c r="G19" i="7"/>
  <c r="G20" i="7"/>
  <c r="G21" i="7"/>
  <c r="G11" i="7"/>
  <c r="I100" i="3"/>
  <c r="J111" i="1"/>
  <c r="H100" i="3" s="1"/>
  <c r="I111" i="1"/>
  <c r="E100" i="3" s="1"/>
  <c r="E96" i="1"/>
  <c r="I103" i="1"/>
  <c r="E92" i="3" s="1"/>
  <c r="I104" i="1"/>
  <c r="E93" i="3" s="1"/>
  <c r="I105" i="1"/>
  <c r="E94" i="3" s="1"/>
  <c r="I106" i="1"/>
  <c r="E95" i="3" s="1"/>
  <c r="I107" i="1"/>
  <c r="E96" i="3" s="1"/>
  <c r="I108" i="1"/>
  <c r="E97" i="3" s="1"/>
  <c r="I109" i="1"/>
  <c r="E98" i="3" s="1"/>
  <c r="I110" i="1"/>
  <c r="E99" i="3" s="1"/>
  <c r="H86" i="3"/>
  <c r="H87" i="3"/>
  <c r="F87" i="3" s="1"/>
  <c r="H88" i="3"/>
  <c r="F88" i="3" s="1"/>
  <c r="H89" i="3"/>
  <c r="F89" i="3" s="1"/>
  <c r="H90" i="3"/>
  <c r="F90" i="3" s="1"/>
  <c r="H91" i="3"/>
  <c r="G91" i="3" s="1"/>
  <c r="H92" i="3"/>
  <c r="G92" i="3" s="1"/>
  <c r="H93" i="3"/>
  <c r="G93" i="3" s="1"/>
  <c r="H94" i="3"/>
  <c r="G94" i="3" s="1"/>
  <c r="H95" i="3"/>
  <c r="G95" i="3" s="1"/>
  <c r="H96" i="3"/>
  <c r="F96" i="3" s="1"/>
  <c r="H97" i="3"/>
  <c r="F97" i="3" s="1"/>
  <c r="H98" i="3"/>
  <c r="F98" i="3" s="1"/>
  <c r="H99" i="3"/>
  <c r="G99" i="3" s="1"/>
  <c r="I98" i="1"/>
  <c r="E87" i="3" s="1"/>
  <c r="I99" i="1"/>
  <c r="E88" i="3" s="1"/>
  <c r="I100" i="1"/>
  <c r="E89" i="3" s="1"/>
  <c r="I101" i="1"/>
  <c r="E90" i="3" s="1"/>
  <c r="I102" i="1"/>
  <c r="E91" i="3" s="1"/>
  <c r="I97" i="1"/>
  <c r="E86" i="3" s="1"/>
  <c r="K87" i="3" l="1"/>
  <c r="K88" i="3" s="1"/>
  <c r="G86" i="3"/>
  <c r="G100" i="3"/>
  <c r="G101" i="3"/>
  <c r="F102" i="3"/>
  <c r="F100" i="3"/>
  <c r="F86" i="3"/>
  <c r="F94" i="3"/>
  <c r="G97" i="3"/>
  <c r="F95" i="3"/>
  <c r="G96" i="3"/>
  <c r="G98" i="3"/>
  <c r="G88" i="3"/>
  <c r="G87" i="3"/>
  <c r="G90" i="3"/>
  <c r="G89" i="3"/>
  <c r="F92" i="3"/>
  <c r="F99" i="3"/>
  <c r="F91" i="3"/>
  <c r="F93" i="3"/>
  <c r="I94" i="1" l="1"/>
  <c r="E83" i="3" s="1"/>
  <c r="I95" i="1"/>
  <c r="E84" i="3" s="1"/>
  <c r="I96" i="1"/>
  <c r="E85" i="3" s="1"/>
  <c r="I93" i="1"/>
  <c r="E82" i="3" s="1"/>
  <c r="H81" i="3"/>
  <c r="F81" i="3" s="1"/>
  <c r="H82" i="3"/>
  <c r="F82" i="3" s="1"/>
  <c r="H83" i="3"/>
  <c r="F83" i="3" s="1"/>
  <c r="H84" i="3"/>
  <c r="G84" i="3" s="1"/>
  <c r="H85" i="3"/>
  <c r="F85" i="3" s="1"/>
  <c r="I90" i="1"/>
  <c r="E79" i="3" s="1"/>
  <c r="I91" i="1"/>
  <c r="E80" i="3" s="1"/>
  <c r="I92" i="1"/>
  <c r="E81" i="3" s="1"/>
  <c r="H76" i="3"/>
  <c r="G76" i="3" s="1"/>
  <c r="H77" i="3"/>
  <c r="F77" i="3" s="1"/>
  <c r="H78" i="3"/>
  <c r="F78" i="3" s="1"/>
  <c r="H79" i="3"/>
  <c r="G79" i="3" s="1"/>
  <c r="H80" i="3"/>
  <c r="G80" i="3" s="1"/>
  <c r="I86" i="1"/>
  <c r="E75" i="3" s="1"/>
  <c r="I87" i="1"/>
  <c r="E76" i="3" s="1"/>
  <c r="I88" i="1"/>
  <c r="E77" i="3" s="1"/>
  <c r="I89" i="1"/>
  <c r="E78" i="3" s="1"/>
  <c r="I83" i="1"/>
  <c r="E72" i="3" s="1"/>
  <c r="I84" i="1"/>
  <c r="E73" i="3" s="1"/>
  <c r="I85" i="1"/>
  <c r="E74" i="3" s="1"/>
  <c r="H72" i="3"/>
  <c r="G72" i="3" s="1"/>
  <c r="H73" i="3"/>
  <c r="G73" i="3" s="1"/>
  <c r="H74" i="3"/>
  <c r="G74" i="3" s="1"/>
  <c r="H75" i="3"/>
  <c r="F75" i="3" s="1"/>
  <c r="I82" i="1"/>
  <c r="E71" i="3" s="1"/>
  <c r="H67" i="3"/>
  <c r="G67" i="3" s="1"/>
  <c r="H68" i="3"/>
  <c r="G68" i="3" s="1"/>
  <c r="H69" i="3"/>
  <c r="F69" i="3" s="1"/>
  <c r="H70" i="3"/>
  <c r="G70" i="3" s="1"/>
  <c r="H71" i="3"/>
  <c r="F71" i="3" s="1"/>
  <c r="I65" i="3"/>
  <c r="J76" i="1"/>
  <c r="H65" i="3" s="1"/>
  <c r="I76" i="1"/>
  <c r="E65" i="3" s="1"/>
  <c r="I77" i="1"/>
  <c r="E66" i="3" s="1"/>
  <c r="I78" i="1"/>
  <c r="E67" i="3" s="1"/>
  <c r="I79" i="1"/>
  <c r="E68" i="3" s="1"/>
  <c r="I80" i="1"/>
  <c r="E69" i="3" s="1"/>
  <c r="I81" i="1"/>
  <c r="E70" i="3" s="1"/>
  <c r="I62" i="3"/>
  <c r="I64" i="3"/>
  <c r="J75" i="1"/>
  <c r="H64" i="3" s="1"/>
  <c r="I75" i="1"/>
  <c r="E64" i="3" s="1"/>
  <c r="I63" i="3"/>
  <c r="J74" i="1"/>
  <c r="H63" i="3" s="1"/>
  <c r="J71" i="1"/>
  <c r="H60" i="3" s="1"/>
  <c r="I60" i="3"/>
  <c r="I61" i="3"/>
  <c r="J73" i="1"/>
  <c r="H62" i="3" s="1"/>
  <c r="J72" i="1"/>
  <c r="H61" i="3" s="1"/>
  <c r="H59" i="3"/>
  <c r="F59" i="3" s="1"/>
  <c r="H66" i="3"/>
  <c r="G66" i="3" s="1"/>
  <c r="I70" i="1"/>
  <c r="E59" i="3" s="1"/>
  <c r="I71" i="1"/>
  <c r="E60" i="3" s="1"/>
  <c r="I72" i="1"/>
  <c r="E61" i="3" s="1"/>
  <c r="I73" i="1"/>
  <c r="E62" i="3" s="1"/>
  <c r="I74" i="1"/>
  <c r="E63" i="3" s="1"/>
  <c r="I69" i="1"/>
  <c r="E58" i="3" s="1"/>
  <c r="I67" i="1"/>
  <c r="E56" i="3" s="1"/>
  <c r="H54" i="3"/>
  <c r="G54" i="3" s="1"/>
  <c r="H55" i="3"/>
  <c r="G55" i="3" s="1"/>
  <c r="H56" i="3"/>
  <c r="G56" i="3" s="1"/>
  <c r="H58" i="3"/>
  <c r="G58" i="3" s="1"/>
  <c r="I61" i="1"/>
  <c r="E50" i="3" s="1"/>
  <c r="I62" i="1"/>
  <c r="E51" i="3" s="1"/>
  <c r="I63" i="1"/>
  <c r="E52" i="3" s="1"/>
  <c r="I64" i="1"/>
  <c r="E53" i="3" s="1"/>
  <c r="I65" i="1"/>
  <c r="E54" i="3" s="1"/>
  <c r="I66" i="1"/>
  <c r="E55" i="3" s="1"/>
  <c r="H50" i="3"/>
  <c r="F50" i="3" s="1"/>
  <c r="H51" i="3"/>
  <c r="F51" i="3" s="1"/>
  <c r="H52" i="3"/>
  <c r="F52" i="3" s="1"/>
  <c r="H53" i="3"/>
  <c r="G53" i="3" s="1"/>
  <c r="E58" i="1"/>
  <c r="E59" i="1"/>
  <c r="E56" i="1"/>
  <c r="I57" i="1"/>
  <c r="E46" i="3" s="1"/>
  <c r="I58" i="1"/>
  <c r="E47" i="3" s="1"/>
  <c r="I59" i="1"/>
  <c r="E48" i="3" s="1"/>
  <c r="I60" i="1"/>
  <c r="E49" i="3" s="1"/>
  <c r="I56" i="1"/>
  <c r="E45" i="3" s="1"/>
  <c r="I55" i="1"/>
  <c r="E44" i="3" s="1"/>
  <c r="I54" i="1"/>
  <c r="E43" i="3" s="1"/>
  <c r="F42" i="3"/>
  <c r="H43" i="3"/>
  <c r="G43" i="3" s="1"/>
  <c r="H44" i="3"/>
  <c r="G44" i="3" s="1"/>
  <c r="H45" i="3"/>
  <c r="G45" i="3" s="1"/>
  <c r="H46" i="3"/>
  <c r="G46" i="3" s="1"/>
  <c r="H47" i="3"/>
  <c r="G47" i="3" s="1"/>
  <c r="H48" i="3"/>
  <c r="F48" i="3" s="1"/>
  <c r="H49" i="3"/>
  <c r="G49" i="3" s="1"/>
  <c r="I50" i="1"/>
  <c r="E39" i="3" s="1"/>
  <c r="I51" i="1"/>
  <c r="E40" i="3" s="1"/>
  <c r="I52" i="1"/>
  <c r="E41" i="3" s="1"/>
  <c r="I53" i="1"/>
  <c r="E42" i="3" s="1"/>
  <c r="E47" i="1"/>
  <c r="E48" i="1"/>
  <c r="E49" i="1"/>
  <c r="E50" i="1"/>
  <c r="E51" i="1"/>
  <c r="E52" i="1"/>
  <c r="E45" i="1"/>
  <c r="E46" i="1"/>
  <c r="I49" i="1"/>
  <c r="E38" i="3" s="1"/>
  <c r="H31" i="3"/>
  <c r="G31" i="3" s="1"/>
  <c r="F32" i="3"/>
  <c r="F33" i="3"/>
  <c r="F34" i="3"/>
  <c r="F35" i="3"/>
  <c r="F36" i="3"/>
  <c r="G37" i="3"/>
  <c r="F38" i="3"/>
  <c r="G39" i="3"/>
  <c r="G40" i="3"/>
  <c r="F41" i="3"/>
  <c r="I42" i="1"/>
  <c r="I43" i="1"/>
  <c r="I44" i="1"/>
  <c r="I45" i="1"/>
  <c r="I46" i="1"/>
  <c r="I47" i="1"/>
  <c r="E36" i="3" s="1"/>
  <c r="I48" i="1"/>
  <c r="E37" i="3" s="1"/>
  <c r="G81" i="3" l="1"/>
  <c r="F74" i="3"/>
  <c r="G82" i="3"/>
  <c r="E34" i="3"/>
  <c r="E34" i="7"/>
  <c r="E33" i="3"/>
  <c r="E33" i="7"/>
  <c r="E31" i="3"/>
  <c r="E31" i="7"/>
  <c r="E32" i="3"/>
  <c r="E32" i="7"/>
  <c r="E35" i="3"/>
  <c r="E35" i="7"/>
  <c r="F72" i="3"/>
  <c r="G63" i="3"/>
  <c r="G75" i="3"/>
  <c r="F76" i="3"/>
  <c r="G65" i="3"/>
  <c r="F84" i="3"/>
  <c r="F67" i="3"/>
  <c r="G78" i="3"/>
  <c r="F80" i="3"/>
  <c r="G77" i="3"/>
  <c r="G83" i="3"/>
  <c r="G85" i="3"/>
  <c r="F79" i="3"/>
  <c r="F73" i="3"/>
  <c r="G69" i="3"/>
  <c r="F70" i="3"/>
  <c r="G71" i="3"/>
  <c r="F68" i="3"/>
  <c r="F64" i="3"/>
  <c r="F62" i="3"/>
  <c r="F61" i="3"/>
  <c r="G60" i="3"/>
  <c r="F60" i="3"/>
  <c r="G59" i="3"/>
  <c r="F58" i="3"/>
  <c r="G61" i="3"/>
  <c r="F63" i="3"/>
  <c r="G62" i="3"/>
  <c r="G52" i="3"/>
  <c r="F54" i="3"/>
  <c r="G64" i="3"/>
  <c r="F65" i="3"/>
  <c r="G50" i="3"/>
  <c r="F66" i="3"/>
  <c r="F56" i="3"/>
  <c r="F55" i="3"/>
  <c r="F53" i="3"/>
  <c r="G51" i="3"/>
  <c r="G42" i="3"/>
  <c r="G36" i="3"/>
  <c r="G35" i="3"/>
  <c r="G34" i="3"/>
  <c r="F44" i="3"/>
  <c r="G48" i="3"/>
  <c r="F43" i="3"/>
  <c r="F45" i="3"/>
  <c r="F49" i="3"/>
  <c r="F47" i="3"/>
  <c r="F46" i="3"/>
  <c r="G41" i="3"/>
  <c r="F40" i="3"/>
  <c r="G33" i="3"/>
  <c r="G32" i="3"/>
  <c r="F31" i="3"/>
  <c r="G38" i="3"/>
  <c r="F39" i="3"/>
  <c r="F37" i="3"/>
  <c r="P32" i="4"/>
  <c r="O32" i="4"/>
  <c r="P31" i="4"/>
  <c r="P30" i="4"/>
  <c r="O31" i="4"/>
  <c r="O30" i="4"/>
  <c r="P8" i="4"/>
  <c r="P9" i="4"/>
  <c r="P10" i="4"/>
  <c r="P11" i="4"/>
  <c r="P7" i="4"/>
  <c r="O11" i="4"/>
  <c r="O10" i="4"/>
  <c r="O9" i="4"/>
  <c r="O8" i="4"/>
  <c r="O7" i="4"/>
  <c r="I39" i="1" l="1"/>
  <c r="I40" i="1"/>
  <c r="I41" i="1"/>
  <c r="E38" i="1"/>
  <c r="E39" i="1"/>
  <c r="E40" i="1"/>
  <c r="E44" i="1"/>
  <c r="H26" i="3"/>
  <c r="G26" i="3" s="1"/>
  <c r="H27" i="3"/>
  <c r="G27" i="3" s="1"/>
  <c r="H28" i="3"/>
  <c r="G28" i="3" s="1"/>
  <c r="H29" i="3"/>
  <c r="G29" i="3" s="1"/>
  <c r="H30" i="3"/>
  <c r="K30" i="3" s="1"/>
  <c r="E36" i="1"/>
  <c r="E37" i="1"/>
  <c r="E35" i="1"/>
  <c r="I35" i="1"/>
  <c r="I36" i="1"/>
  <c r="I37" i="1"/>
  <c r="I38" i="1"/>
  <c r="I34" i="1"/>
  <c r="H22" i="3"/>
  <c r="F22" i="3" s="1"/>
  <c r="H23" i="3"/>
  <c r="F23" i="3" s="1"/>
  <c r="H24" i="3"/>
  <c r="F24" i="3" s="1"/>
  <c r="H25" i="3"/>
  <c r="F25" i="3" s="1"/>
  <c r="E31" i="1"/>
  <c r="E32" i="1"/>
  <c r="E33" i="1"/>
  <c r="E34" i="1"/>
  <c r="E27" i="1"/>
  <c r="E28" i="1"/>
  <c r="E29" i="1"/>
  <c r="E30" i="1"/>
  <c r="H16" i="3"/>
  <c r="F16" i="3" s="1"/>
  <c r="H17" i="3"/>
  <c r="F17" i="3" s="1"/>
  <c r="H18" i="3"/>
  <c r="F18" i="3" s="1"/>
  <c r="H19" i="3"/>
  <c r="F19" i="3" s="1"/>
  <c r="H20" i="3"/>
  <c r="G20" i="3" s="1"/>
  <c r="H21" i="3"/>
  <c r="F21" i="3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3" i="1"/>
  <c r="H7" i="3"/>
  <c r="F7" i="3" s="1"/>
  <c r="H8" i="3"/>
  <c r="F8" i="3" s="1"/>
  <c r="H9" i="3"/>
  <c r="G9" i="3" s="1"/>
  <c r="H10" i="3"/>
  <c r="G10" i="3" s="1"/>
  <c r="H11" i="3"/>
  <c r="F11" i="3" s="1"/>
  <c r="H12" i="3"/>
  <c r="F12" i="3" s="1"/>
  <c r="H13" i="3"/>
  <c r="F13" i="3" s="1"/>
  <c r="H14" i="3"/>
  <c r="F14" i="3" s="1"/>
  <c r="H15" i="3"/>
  <c r="F15" i="3" s="1"/>
  <c r="H6" i="3"/>
  <c r="E26" i="3" l="1"/>
  <c r="E26" i="7"/>
  <c r="E23" i="3"/>
  <c r="E23" i="7"/>
  <c r="E27" i="3"/>
  <c r="E27" i="7"/>
  <c r="E25" i="3"/>
  <c r="E25" i="7"/>
  <c r="E24" i="3"/>
  <c r="E24" i="7"/>
  <c r="E30" i="3"/>
  <c r="E30" i="7"/>
  <c r="E29" i="3"/>
  <c r="E29" i="7"/>
  <c r="E28" i="3"/>
  <c r="E28" i="7"/>
  <c r="K31" i="3"/>
  <c r="F6" i="3"/>
  <c r="K6" i="3"/>
  <c r="K7" i="3" s="1"/>
  <c r="G30" i="3"/>
  <c r="F27" i="3"/>
  <c r="F26" i="3"/>
  <c r="F30" i="3"/>
  <c r="F29" i="3"/>
  <c r="F28" i="3"/>
  <c r="F20" i="3"/>
  <c r="G25" i="3"/>
  <c r="G19" i="3"/>
  <c r="G17" i="3"/>
  <c r="G21" i="3"/>
  <c r="G24" i="3"/>
  <c r="G18" i="3"/>
  <c r="G16" i="3"/>
  <c r="G23" i="3"/>
  <c r="G22" i="3"/>
  <c r="G15" i="3"/>
  <c r="G6" i="3"/>
  <c r="G14" i="3"/>
  <c r="G13" i="3"/>
  <c r="G12" i="3"/>
  <c r="G11" i="3"/>
  <c r="G7" i="3"/>
  <c r="F10" i="3"/>
  <c r="F9" i="3"/>
  <c r="G8" i="3"/>
  <c r="I14" i="1"/>
  <c r="I15" i="1"/>
  <c r="I16" i="1"/>
  <c r="I17" i="1"/>
  <c r="E6" i="3" s="1"/>
  <c r="I18" i="1"/>
  <c r="E7" i="3" s="1"/>
  <c r="I19" i="1"/>
  <c r="E8" i="3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3" i="1"/>
  <c r="E13" i="3" l="1"/>
  <c r="E13" i="7"/>
  <c r="E20" i="3"/>
  <c r="E20" i="7"/>
  <c r="E12" i="3"/>
  <c r="E12" i="7"/>
  <c r="E11" i="3"/>
  <c r="E11" i="7"/>
  <c r="E17" i="3"/>
  <c r="E17" i="7"/>
  <c r="E9" i="3"/>
  <c r="E9" i="7"/>
  <c r="E15" i="3"/>
  <c r="E15" i="7"/>
  <c r="E21" i="3"/>
  <c r="E21" i="7"/>
  <c r="E19" i="3"/>
  <c r="E19" i="7"/>
  <c r="E18" i="3"/>
  <c r="E18" i="7"/>
  <c r="E10" i="3"/>
  <c r="E10" i="7"/>
  <c r="E16" i="3"/>
  <c r="E16" i="7"/>
  <c r="E22" i="3"/>
  <c r="E22" i="7"/>
  <c r="E14" i="3"/>
  <c r="E14" i="7"/>
</calcChain>
</file>

<file path=xl/sharedStrings.xml><?xml version="1.0" encoding="utf-8"?>
<sst xmlns="http://schemas.openxmlformats.org/spreadsheetml/2006/main" count="621" uniqueCount="177">
  <si>
    <t>TV</t>
  </si>
  <si>
    <t>PV</t>
  </si>
  <si>
    <t>run</t>
  </si>
  <si>
    <t>RUN</t>
  </si>
  <si>
    <t>Start</t>
  </si>
  <si>
    <t>Stop</t>
  </si>
  <si>
    <t>Target</t>
  </si>
  <si>
    <t>Ta 1 Edi</t>
  </si>
  <si>
    <t>Charge</t>
  </si>
  <si>
    <t>Integrator</t>
  </si>
  <si>
    <t>Compass Ch. 7</t>
  </si>
  <si>
    <t>Run on 19F(p,gamma) resonance</t>
  </si>
  <si>
    <t>E_beam (keV)</t>
  </si>
  <si>
    <t>sx</t>
  </si>
  <si>
    <t>dx</t>
  </si>
  <si>
    <t>modulo</t>
  </si>
  <si>
    <t>Run on 11B(p,gamma) resonance</t>
  </si>
  <si>
    <t>Run on 23Na(p,gamma) resonance</t>
  </si>
  <si>
    <t>current</t>
  </si>
  <si>
    <t>LNL 1</t>
  </si>
  <si>
    <t>LNL1</t>
  </si>
  <si>
    <t>Prodotto</t>
  </si>
  <si>
    <t>Na2WO4</t>
  </si>
  <si>
    <t>ug/cm^2</t>
  </si>
  <si>
    <t>Cr</t>
  </si>
  <si>
    <t>nm</t>
  </si>
  <si>
    <t>LNL2</t>
  </si>
  <si>
    <t>run first</t>
  </si>
  <si>
    <t>LNL3</t>
  </si>
  <si>
    <t>LNL4</t>
  </si>
  <si>
    <t>LNL6</t>
  </si>
  <si>
    <t>LNL7</t>
  </si>
  <si>
    <t>LNL8</t>
  </si>
  <si>
    <t>LNL9</t>
  </si>
  <si>
    <t>36+36</t>
  </si>
  <si>
    <t>50+50</t>
  </si>
  <si>
    <t>E_b</t>
  </si>
  <si>
    <t>E_r</t>
  </si>
  <si>
    <t>Q</t>
  </si>
  <si>
    <t>Y</t>
  </si>
  <si>
    <t>E_c</t>
  </si>
  <si>
    <t>N_c</t>
  </si>
  <si>
    <t xml:space="preserve"> 10617 keV</t>
  </si>
  <si>
    <t>C</t>
  </si>
  <si>
    <t>Reactions</t>
  </si>
  <si>
    <t>E_res</t>
  </si>
  <si>
    <t xml:space="preserve">DC </t>
  </si>
  <si>
    <t>Peaks</t>
  </si>
  <si>
    <t>I</t>
  </si>
  <si>
    <t>       0</t>
  </si>
  <si>
    <t>    0.9 4 </t>
  </si>
  <si>
    <t>    1.5 9 </t>
  </si>
  <si>
    <t>    2.0 11 </t>
  </si>
  <si>
    <t>    1.3 7 </t>
  </si>
  <si>
    <t>   11 5 </t>
  </si>
  <si>
    <t>    6.3 4 </t>
  </si>
  <si>
    <t>    3.3 17 </t>
  </si>
  <si>
    <t>   17 9 </t>
  </si>
  <si>
    <t>  100 5 </t>
  </si>
  <si>
    <t>   61 2 </t>
  </si>
  <si>
    <t>    1.7 9 </t>
  </si>
  <si>
    <t>E_gamma</t>
  </si>
  <si>
    <t>11988.5 keV</t>
  </si>
  <si>
    <t>309 keV</t>
  </si>
  <si>
    <t>E_R</t>
  </si>
  <si>
    <t>Q(p,gamma)</t>
  </si>
  <si>
    <t>END</t>
  </si>
  <si>
    <t>Final</t>
  </si>
  <si>
    <t>END OR</t>
  </si>
  <si>
    <t>SINGLE</t>
  </si>
  <si>
    <t>DOUBLE</t>
  </si>
  <si>
    <t> 9003.5</t>
  </si>
  <si>
    <t> 8438.4</t>
  </si>
  <si>
    <t> 7747.7</t>
  </si>
  <si>
    <t>Level (NACRE)</t>
  </si>
  <si>
    <t>175 keV</t>
  </si>
  <si>
    <t>   4.4 4 </t>
  </si>
  <si>
    <t>    1.75 18 </t>
  </si>
  <si>
    <t>    4.4 4 </t>
  </si>
  <si>
    <t>   65 4 </t>
  </si>
  <si>
    <t>  100 4 </t>
  </si>
  <si>
    <t>11862.8 keV</t>
  </si>
  <si>
    <t>NOTE</t>
  </si>
  <si>
    <r>
      <t xml:space="preserve">Stopped after 4.25 C. Chiller malfunctioning-&gt; target heated up and swollened, air leak in the chamber (few mbar in the morning). Anyway, </t>
    </r>
    <r>
      <rPr>
        <sz val="12"/>
        <color rgb="FFC00000"/>
        <rFont val="Calibri (Corpo)"/>
      </rPr>
      <t>quick degradation under beam</t>
    </r>
  </si>
  <si>
    <t>Power cut at 10:06</t>
  </si>
  <si>
    <t>124-88</t>
  </si>
  <si>
    <t>Fluctuating current, not due to source</t>
  </si>
  <si>
    <t>Focalized on Ta</t>
  </si>
  <si>
    <t>70-120-140</t>
  </si>
  <si>
    <t>90-140</t>
  </si>
  <si>
    <t>up to 140</t>
  </si>
  <si>
    <t>No 51</t>
  </si>
  <si>
    <t>64_2</t>
  </si>
  <si>
    <t>64_1</t>
  </si>
  <si>
    <t xml:space="preserve">Large area </t>
  </si>
  <si>
    <t>64_3</t>
  </si>
  <si>
    <t>64_4</t>
  </si>
  <si>
    <t>Charge Integrator</t>
  </si>
  <si>
    <t>C_offline</t>
  </si>
  <si>
    <t>ErC_offline</t>
  </si>
  <si>
    <t>eb</t>
  </si>
  <si>
    <t>C_online</t>
  </si>
  <si>
    <t>64_5</t>
  </si>
  <si>
    <t>64_6</t>
  </si>
  <si>
    <t>64_7</t>
  </si>
  <si>
    <t>Total</t>
  </si>
  <si>
    <t>Partial</t>
  </si>
  <si>
    <t>64_8</t>
  </si>
  <si>
    <t>TOT</t>
  </si>
  <si>
    <t xml:space="preserve">Sputtered </t>
  </si>
  <si>
    <t>Evaporated</t>
  </si>
  <si>
    <t>Charge Compass</t>
  </si>
  <si>
    <t>L</t>
  </si>
  <si>
    <t xml:space="preserve">WRONG INTEGRATOR  CHARGE </t>
  </si>
  <si>
    <t>Charge corrected using max charge * number of seconds</t>
  </si>
  <si>
    <t>Max charge</t>
  </si>
  <si>
    <t>Seconds</t>
  </si>
  <si>
    <t>Charge corrected for fluctuations!</t>
  </si>
  <si>
    <t>Deposited charge</t>
  </si>
  <si>
    <t>Target was stored in air. Normal appearance. Seems to have a short in E plateau, less yield than the other targets, but still present the yield increase with time. No strong degradation. Short plateau. Dismounted 13/06/23</t>
  </si>
  <si>
    <t>We tried to mount it, but have great vacuum leak. Multiple tests, so it was exposed to air for sometime. No visible degradation anyway.Problem solved-&gt;target O-ring broken.</t>
  </si>
  <si>
    <t>Mounted on 13/6/23. After overnight run, plateau has rise of 50%</t>
  </si>
  <si>
    <t>HE 39.8</t>
  </si>
  <si>
    <t xml:space="preserve">change HE magnet slightly </t>
  </si>
  <si>
    <t>Changing focusing during run</t>
  </si>
  <si>
    <t>not meaningful</t>
  </si>
  <si>
    <t>Defocusing on purpose</t>
  </si>
  <si>
    <t>We noticed suppression was now working almost properly. We have 3uA less when switching the suppression on. We left it off anyway for consistency</t>
  </si>
  <si>
    <t>Yield</t>
  </si>
  <si>
    <t>ErY</t>
  </si>
  <si>
    <t>xx</t>
  </si>
  <si>
    <t>96_1</t>
  </si>
  <si>
    <t>96_2</t>
  </si>
  <si>
    <t>96_3</t>
  </si>
  <si>
    <t>96_4</t>
  </si>
  <si>
    <t>96_5</t>
  </si>
  <si>
    <t>96_6</t>
  </si>
  <si>
    <t>108_1</t>
  </si>
  <si>
    <t>Total counts at check time</t>
  </si>
  <si>
    <t>BIB no Cr</t>
  </si>
  <si>
    <t>BIB with Cr</t>
  </si>
  <si>
    <t>Forgot to write counts</t>
  </si>
  <si>
    <t xml:space="preserve">Counts N_C are from a region which  does not cover very well the peak </t>
  </si>
  <si>
    <t>ISSUES and NOTES</t>
  </si>
  <si>
    <t>35 nA of reverse current seen on Target (-)</t>
  </si>
  <si>
    <t>Extraction Voltage was modified by mistake, not sure the focusing will be the same as run36 (at same TV)</t>
  </si>
  <si>
    <t>Optimizing current during run</t>
  </si>
  <si>
    <t>Charge correct only up to 20% as a consequence</t>
  </si>
  <si>
    <t>90-120</t>
  </si>
  <si>
    <t>list mode</t>
  </si>
  <si>
    <t>to correct it</t>
  </si>
  <si>
    <t>the maximum</t>
  </si>
  <si>
    <t>charge deposted per second</t>
  </si>
  <si>
    <t>value</t>
  </si>
  <si>
    <t>Small area</t>
  </si>
  <si>
    <t>Mounted on 14/6/23. Appeared less blue-ish than LNL6. Long run til 15/06/23 morning</t>
  </si>
  <si>
    <t>The resonance strength in the p,gamma channel is too low: we do not see any counts</t>
  </si>
  <si>
    <t xml:space="preserve">by taking </t>
  </si>
  <si>
    <t>as a  ref</t>
  </si>
  <si>
    <t>Wrong Charge!</t>
  </si>
  <si>
    <t xml:space="preserve">The correct one is in LN4_offline </t>
  </si>
  <si>
    <t>and Scan sheets</t>
  </si>
  <si>
    <t xml:space="preserve"> I looked  at the </t>
  </si>
  <si>
    <t>We took off sec e- suppression (source of I_target fluctuation!)</t>
  </si>
  <si>
    <t>Target holder B. Germanium is again closer to the target</t>
  </si>
  <si>
    <t>Target holder B. Germanium is close to the target</t>
  </si>
  <si>
    <t>Old target holder. Germanium further from target</t>
  </si>
  <si>
    <t xml:space="preserve">Run on </t>
  </si>
  <si>
    <t xml:space="preserve">value read on the integrator-&gt;questionable: probably charge was not reset </t>
  </si>
  <si>
    <t>Bump left to peak</t>
  </si>
  <si>
    <t>Charge from CoMPASS</t>
  </si>
  <si>
    <t>LONG</t>
  </si>
  <si>
    <t xml:space="preserve">Trying to change focusing to explore better target behaviour </t>
  </si>
  <si>
    <t>Powercut  around 6:32 am, 15/06. HV down due to low compressed air pressure interlock.</t>
  </si>
  <si>
    <t>`Sistematicity due to sec. electrons suppression off:</t>
  </si>
  <si>
    <t xml:space="preserve">small area </t>
  </si>
  <si>
    <t>large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</si>
</sst>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E+00"/>
    <numFmt numFmtId="165" formatCode="0.000000"/>
    <numFmt numFmtId="166" formatCode="0.0"/>
    <numFmt numFmtId="167" formatCode="0.0000000"/>
  </numFmts>
  <fonts count="2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C00000"/>
      <name val="Calibri (Corpo)"/>
    </font>
    <font>
      <sz val="18"/>
      <color theme="1"/>
      <name val="Calibri"/>
      <family val="2"/>
      <scheme val="minor"/>
    </font>
    <font>
      <sz val="14"/>
      <color rgb="FF000000"/>
      <name val="Courier New"/>
      <family val="1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 (Corpo)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4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A7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68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22" fontId="3" fillId="0" borderId="1" xfId="0" applyNumberFormat="1" applyFont="1" applyBorder="1"/>
    <xf numFmtId="11" fontId="3" fillId="0" borderId="1" xfId="0" applyNumberFormat="1" applyFont="1" applyBorder="1"/>
    <xf numFmtId="22" fontId="3" fillId="2" borderId="1" xfId="0" applyNumberFormat="1" applyFont="1" applyFill="1" applyBorder="1"/>
    <xf numFmtId="22" fontId="3" fillId="3" borderId="1" xfId="0" applyNumberFormat="1" applyFont="1" applyFill="1" applyBorder="1"/>
    <xf numFmtId="2" fontId="3" fillId="0" borderId="1" xfId="0" applyNumberFormat="1" applyFont="1" applyBorder="1"/>
    <xf numFmtId="22" fontId="5" fillId="0" borderId="1" xfId="0" applyNumberFormat="1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3" fillId="7" borderId="1" xfId="0" applyFont="1" applyFill="1" applyBorder="1"/>
    <xf numFmtId="0" fontId="1" fillId="2" borderId="0" xfId="0" applyFont="1" applyFill="1"/>
    <xf numFmtId="49" fontId="1" fillId="0" borderId="0" xfId="0" applyNumberFormat="1" applyFont="1"/>
    <xf numFmtId="0" fontId="7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2" fontId="0" fillId="0" borderId="1" xfId="0" applyNumberFormat="1" applyBorder="1"/>
    <xf numFmtId="2" fontId="0" fillId="9" borderId="1" xfId="0" applyNumberFormat="1" applyFill="1" applyBorder="1"/>
    <xf numFmtId="2" fontId="0" fillId="5" borderId="1" xfId="0" applyNumberFormat="1" applyFill="1" applyBorder="1"/>
    <xf numFmtId="2" fontId="0" fillId="8" borderId="1" xfId="0" applyNumberFormat="1" applyFill="1" applyBorder="1"/>
    <xf numFmtId="2" fontId="0" fillId="3" borderId="1" xfId="0" applyNumberFormat="1" applyFill="1" applyBorder="1"/>
    <xf numFmtId="0" fontId="0" fillId="0" borderId="1" xfId="0" applyBorder="1" applyAlignment="1">
      <alignment horizontal="right"/>
    </xf>
    <xf numFmtId="2" fontId="0" fillId="2" borderId="1" xfId="0" applyNumberFormat="1" applyFill="1" applyBorder="1"/>
    <xf numFmtId="0" fontId="0" fillId="7" borderId="1" xfId="0" applyFill="1" applyBorder="1"/>
    <xf numFmtId="0" fontId="0" fillId="4" borderId="1" xfId="0" applyFill="1" applyBorder="1"/>
    <xf numFmtId="0" fontId="0" fillId="6" borderId="1" xfId="0" applyFill="1" applyBorder="1"/>
    <xf numFmtId="14" fontId="0" fillId="0" borderId="1" xfId="0" applyNumberFormat="1" applyBorder="1"/>
    <xf numFmtId="0" fontId="9" fillId="0" borderId="0" xfId="0" applyFont="1"/>
    <xf numFmtId="0" fontId="3" fillId="0" borderId="0" xfId="0" applyFont="1"/>
    <xf numFmtId="0" fontId="3" fillId="10" borderId="0" xfId="0" applyFont="1" applyFill="1"/>
    <xf numFmtId="0" fontId="3" fillId="8" borderId="1" xfId="0" applyFont="1" applyFill="1" applyBorder="1"/>
    <xf numFmtId="0" fontId="3" fillId="10" borderId="1" xfId="0" applyFont="1" applyFill="1" applyBorder="1"/>
    <xf numFmtId="0" fontId="9" fillId="8" borderId="1" xfId="0" applyFont="1" applyFill="1" applyBorder="1"/>
    <xf numFmtId="0" fontId="7" fillId="0" borderId="1" xfId="0" applyFont="1" applyBorder="1"/>
    <xf numFmtId="0" fontId="3" fillId="5" borderId="2" xfId="0" applyFont="1" applyFill="1" applyBorder="1"/>
    <xf numFmtId="22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/>
    <xf numFmtId="0" fontId="3" fillId="6" borderId="2" xfId="0" applyFont="1" applyFill="1" applyBorder="1"/>
    <xf numFmtId="164" fontId="7" fillId="0" borderId="1" xfId="0" applyNumberFormat="1" applyFont="1" applyBorder="1"/>
    <xf numFmtId="0" fontId="5" fillId="0" borderId="1" xfId="0" applyFont="1" applyBorder="1"/>
    <xf numFmtId="0" fontId="3" fillId="11" borderId="1" xfId="0" applyFont="1" applyFill="1" applyBorder="1"/>
    <xf numFmtId="0" fontId="7" fillId="11" borderId="0" xfId="0" applyFont="1" applyFill="1"/>
    <xf numFmtId="0" fontId="0" fillId="11" borderId="0" xfId="0" applyFill="1"/>
    <xf numFmtId="0" fontId="9" fillId="0" borderId="1" xfId="0" applyFont="1" applyBorder="1"/>
    <xf numFmtId="0" fontId="3" fillId="0" borderId="4" xfId="0" applyFont="1" applyBorder="1"/>
    <xf numFmtId="0" fontId="7" fillId="0" borderId="3" xfId="0" applyFont="1" applyBorder="1"/>
    <xf numFmtId="0" fontId="9" fillId="0" borderId="3" xfId="0" applyFont="1" applyBorder="1"/>
    <xf numFmtId="0" fontId="9" fillId="0" borderId="2" xfId="0" applyFont="1" applyBorder="1"/>
    <xf numFmtId="0" fontId="0" fillId="0" borderId="2" xfId="0" applyBorder="1"/>
    <xf numFmtId="0" fontId="0" fillId="8" borderId="0" xfId="0" applyFill="1"/>
    <xf numFmtId="22" fontId="3" fillId="0" borderId="0" xfId="0" applyNumberFormat="1" applyFont="1"/>
    <xf numFmtId="0" fontId="3" fillId="12" borderId="0" xfId="0" applyFont="1" applyFill="1"/>
    <xf numFmtId="0" fontId="7" fillId="0" borderId="2" xfId="0" applyFont="1" applyBorder="1"/>
    <xf numFmtId="164" fontId="7" fillId="0" borderId="2" xfId="0" applyNumberFormat="1" applyFont="1" applyBorder="1"/>
    <xf numFmtId="0" fontId="7" fillId="11" borderId="1" xfId="0" applyFont="1" applyFill="1" applyBorder="1"/>
    <xf numFmtId="164" fontId="7" fillId="11" borderId="1" xfId="0" applyNumberFormat="1" applyFont="1" applyFill="1" applyBorder="1"/>
    <xf numFmtId="165" fontId="7" fillId="11" borderId="1" xfId="0" applyNumberFormat="1" applyFont="1" applyFill="1" applyBorder="1"/>
    <xf numFmtId="0" fontId="11" fillId="11" borderId="1" xfId="0" applyFont="1" applyFill="1" applyBorder="1"/>
    <xf numFmtId="0" fontId="7" fillId="11" borderId="2" xfId="0" applyFont="1" applyFill="1" applyBorder="1"/>
    <xf numFmtId="164" fontId="7" fillId="11" borderId="2" xfId="0" applyNumberFormat="1" applyFont="1" applyFill="1" applyBorder="1"/>
    <xf numFmtId="164" fontId="3" fillId="0" borderId="1" xfId="0" applyNumberFormat="1" applyFont="1" applyBorder="1"/>
    <xf numFmtId="0" fontId="3" fillId="4" borderId="2" xfId="0" applyFont="1" applyFill="1" applyBorder="1"/>
    <xf numFmtId="0" fontId="7" fillId="5" borderId="1" xfId="0" applyFont="1" applyFill="1" applyBorder="1"/>
    <xf numFmtId="0" fontId="7" fillId="8" borderId="1" xfId="0" applyFont="1" applyFill="1" applyBorder="1"/>
    <xf numFmtId="0" fontId="0" fillId="10" borderId="0" xfId="0" applyFill="1"/>
    <xf numFmtId="0" fontId="6" fillId="8" borderId="1" xfId="0" applyFont="1" applyFill="1" applyBorder="1"/>
    <xf numFmtId="0" fontId="10" fillId="0" borderId="1" xfId="0" applyFont="1" applyBorder="1"/>
    <xf numFmtId="22" fontId="3" fillId="0" borderId="5" xfId="0" applyNumberFormat="1" applyFont="1" applyBorder="1"/>
    <xf numFmtId="0" fontId="3" fillId="8" borderId="2" xfId="0" applyFont="1" applyFill="1" applyBorder="1"/>
    <xf numFmtId="0" fontId="9" fillId="8" borderId="2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2" fontId="5" fillId="0" borderId="1" xfId="0" applyNumberFormat="1" applyFont="1" applyBorder="1"/>
    <xf numFmtId="0" fontId="7" fillId="14" borderId="1" xfId="0" applyFont="1" applyFill="1" applyBorder="1"/>
    <xf numFmtId="0" fontId="3" fillId="6" borderId="7" xfId="0" applyFont="1" applyFill="1" applyBorder="1"/>
    <xf numFmtId="0" fontId="3" fillId="6" borderId="6" xfId="0" applyFont="1" applyFill="1" applyBorder="1"/>
    <xf numFmtId="0" fontId="7" fillId="10" borderId="1" xfId="0" applyFont="1" applyFill="1" applyBorder="1"/>
    <xf numFmtId="0" fontId="0" fillId="15" borderId="1" xfId="0" applyFill="1" applyBorder="1"/>
    <xf numFmtId="0" fontId="3" fillId="15" borderId="1" xfId="0" applyFont="1" applyFill="1" applyBorder="1"/>
    <xf numFmtId="166" fontId="12" fillId="0" borderId="1" xfId="0" applyNumberFormat="1" applyFont="1" applyBorder="1"/>
    <xf numFmtId="166" fontId="0" fillId="0" borderId="0" xfId="0" applyNumberFormat="1"/>
    <xf numFmtId="0" fontId="6" fillId="0" borderId="0" xfId="0" applyFont="1"/>
    <xf numFmtId="0" fontId="13" fillId="0" borderId="0" xfId="0" applyFont="1"/>
    <xf numFmtId="0" fontId="13" fillId="0" borderId="1" xfId="0" applyFont="1" applyBorder="1"/>
    <xf numFmtId="0" fontId="3" fillId="15" borderId="6" xfId="0" applyFont="1" applyFill="1" applyBorder="1"/>
    <xf numFmtId="0" fontId="3" fillId="15" borderId="7" xfId="0" applyFont="1" applyFill="1" applyBorder="1"/>
    <xf numFmtId="0" fontId="2" fillId="13" borderId="0" xfId="0" applyFont="1" applyFill="1"/>
    <xf numFmtId="164" fontId="3" fillId="0" borderId="0" xfId="0" applyNumberFormat="1" applyFont="1"/>
    <xf numFmtId="0" fontId="12" fillId="0" borderId="0" xfId="0" applyFont="1"/>
    <xf numFmtId="0" fontId="15" fillId="13" borderId="0" xfId="0" applyFont="1" applyFill="1"/>
    <xf numFmtId="0" fontId="16" fillId="0" borderId="0" xfId="0" applyFont="1"/>
    <xf numFmtId="164" fontId="16" fillId="0" borderId="0" xfId="0" applyNumberFormat="1" applyFont="1"/>
    <xf numFmtId="2" fontId="16" fillId="4" borderId="0" xfId="0" applyNumberFormat="1" applyFont="1" applyFill="1"/>
    <xf numFmtId="0" fontId="3" fillId="5" borderId="0" xfId="0" applyFont="1" applyFill="1"/>
    <xf numFmtId="0" fontId="3" fillId="3" borderId="0" xfId="0" applyFont="1" applyFill="1"/>
    <xf numFmtId="0" fontId="12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16" borderId="1" xfId="0" applyFont="1" applyFill="1" applyBorder="1"/>
    <xf numFmtId="164" fontId="7" fillId="16" borderId="1" xfId="0" applyNumberFormat="1" applyFont="1" applyFill="1" applyBorder="1"/>
    <xf numFmtId="0" fontId="9" fillId="16" borderId="1" xfId="0" applyFont="1" applyFill="1" applyBorder="1"/>
    <xf numFmtId="0" fontId="7" fillId="11" borderId="7" xfId="0" applyFont="1" applyFill="1" applyBorder="1"/>
    <xf numFmtId="0" fontId="0" fillId="11" borderId="1" xfId="0" applyFill="1" applyBorder="1"/>
    <xf numFmtId="0" fontId="0" fillId="16" borderId="1" xfId="0" applyFill="1" applyBorder="1"/>
    <xf numFmtId="164" fontId="3" fillId="17" borderId="0" xfId="0" applyNumberFormat="1" applyFont="1" applyFill="1"/>
    <xf numFmtId="167" fontId="3" fillId="17" borderId="0" xfId="0" applyNumberFormat="1" applyFont="1" applyFill="1"/>
    <xf numFmtId="16" fontId="7" fillId="16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6" fillId="10" borderId="0" xfId="0" applyFont="1" applyFill="1"/>
    <xf numFmtId="0" fontId="19" fillId="0" borderId="0" xfId="0" applyFont="1"/>
    <xf numFmtId="164" fontId="7" fillId="0" borderId="0" xfId="0" applyNumberFormat="1" applyFont="1"/>
    <xf numFmtId="0" fontId="12" fillId="19" borderId="1" xfId="0" applyFont="1" applyFill="1" applyBorder="1"/>
    <xf numFmtId="0" fontId="3" fillId="19" borderId="1" xfId="0" applyFont="1" applyFill="1" applyBorder="1"/>
    <xf numFmtId="0" fontId="0" fillId="19" borderId="0" xfId="0" applyFill="1"/>
    <xf numFmtId="0" fontId="20" fillId="14" borderId="1" xfId="0" applyFont="1" applyFill="1" applyBorder="1"/>
    <xf numFmtId="0" fontId="12" fillId="19" borderId="0" xfId="0" applyFont="1" applyFill="1"/>
    <xf numFmtId="0" fontId="2" fillId="0" borderId="1" xfId="0" applyFont="1" applyBorder="1" applyAlignment="1">
      <alignment horizontal="center"/>
    </xf>
    <xf numFmtId="0" fontId="6" fillId="1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18" borderId="1" xfId="0" applyFont="1" applyFill="1" applyBorder="1"/>
    <xf numFmtId="0" fontId="22" fillId="20" borderId="0" xfId="0" applyFont="1" applyFill="1"/>
    <xf numFmtId="0" fontId="3" fillId="0" borderId="7" xfId="0" applyFont="1" applyBorder="1"/>
    <xf numFmtId="0" fontId="0" fillId="0" borderId="8" xfId="0" applyBorder="1"/>
    <xf numFmtId="0" fontId="15" fillId="19" borderId="1" xfId="0" applyFont="1" applyFill="1" applyBorder="1"/>
    <xf numFmtId="0" fontId="23" fillId="0" borderId="1" xfId="0" applyFont="1" applyBorder="1"/>
    <xf numFmtId="0" fontId="3" fillId="0" borderId="6" xfId="0" applyFont="1" applyFill="1" applyBorder="1"/>
    <xf numFmtId="0" fontId="3" fillId="8" borderId="7" xfId="0" applyFont="1" applyFill="1" applyBorder="1"/>
    <xf numFmtId="0" fontId="18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/>
    <xf numFmtId="0" fontId="14" fillId="10" borderId="1" xfId="0" applyFont="1" applyFill="1" applyBorder="1" applyAlignment="1">
      <alignment horizontal="center" vertical="center"/>
    </xf>
    <xf numFmtId="0" fontId="12" fillId="8" borderId="1" xfId="0" applyFont="1" applyFill="1" applyBorder="1"/>
    <xf numFmtId="0" fontId="18" fillId="8" borderId="1" xfId="0" applyFont="1" applyFill="1" applyBorder="1"/>
    <xf numFmtId="0" fontId="20" fillId="21" borderId="0" xfId="0" applyFont="1" applyFill="1"/>
    <xf numFmtId="0" fontId="3" fillId="0" borderId="0" xfId="0" applyFont="1" applyFill="1" applyBorder="1"/>
    <xf numFmtId="0" fontId="0" fillId="0" borderId="4" xfId="0" applyBorder="1"/>
    <xf numFmtId="0" fontId="3" fillId="0" borderId="1" xfId="0" applyFont="1" applyFill="1" applyBorder="1"/>
    <xf numFmtId="0" fontId="12" fillId="2" borderId="1" xfId="0" applyFont="1" applyFill="1" applyBorder="1"/>
    <xf numFmtId="0" fontId="3" fillId="2" borderId="7" xfId="0" applyFont="1" applyFill="1" applyBorder="1"/>
    <xf numFmtId="0" fontId="0" fillId="2" borderId="0" xfId="0" applyFill="1"/>
    <xf numFmtId="0" fontId="15" fillId="10" borderId="1" xfId="0" applyFont="1" applyFill="1" applyBorder="1"/>
    <xf numFmtId="0" fontId="15" fillId="10" borderId="7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9" fontId="16" fillId="0" borderId="1" xfId="1" applyFont="1" applyBorder="1"/>
    <xf numFmtId="0" fontId="0" fillId="0" borderId="0" xfId="0" applyFill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3" fillId="21" borderId="0" xfId="0" applyFont="1" applyFill="1"/>
    <xf numFmtId="0" fontId="0" fillId="21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9A76"/>
      <color rgb="FFFF5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Scan E_r=309 keV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GB"/>
        </a:p>
      </c:txPr>
    </c:title>
    <c:autoTitleDeleted val="0"/>
    <c:plotArea>
      <c:layout>
        <c:manualLayout>
          <c:layoutTarget val="inner"/>
          <c:xMode val="edge"/>
          <c:yMode val="edge"/>
          <c:x val="2.6702029028579554E-2"/>
          <c:y val="4.0838916945690022E-2"/>
          <c:w val="0.96359147350746976"/>
          <c:h val="0.94414804840116828"/>
        </c:manualLayout>
      </c:layout>
      <c:scatterChart>
        <c:scatterStyle val="lineMarker"/>
        <c:varyColors val="0"/>
        <c:ser>
          <c:idx val="0"/>
          <c:order val="0"/>
          <c:tx>
            <c:v>LNL1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9F35BF1-FC10-A94F-AFCA-E6F5C821763F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839-E747-827E-8BF240E58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D268AF-06A3-C647-91CF-61AAC77EE6E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839-E747-827E-8BF240E58F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6360CA7-5A33-0248-86BC-89FC8619038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839-E747-827E-8BF240E58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273D73-2ACE-0D4D-8B56-F5E22C6EBBC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839-E747-827E-8BF240E58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913017-234B-774C-AA75-A3D7A3ACC2E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839-E747-827E-8BF240E58F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3BA7460-F177-5D44-9F0F-D2944A6F545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39-E747-827E-8BF240E58F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42972C5-CF84-CD41-B6A1-5E0C371C0FC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839-E747-827E-8BF240E58F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0EE0920-83C9-2D43-84F9-E925D7459B8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39-E747-827E-8BF240E58F5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EC0390-EA6A-2742-9B5F-9C08C600D04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839-E747-827E-8BF240E58F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D46AC1C-4BD4-7D49-A26C-60EC2FA93A1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839-E747-827E-8BF240E58F5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C331BB-A11C-9442-8640-97A22DD35B2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839-E747-827E-8BF240E58F5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E2E5144-585E-2847-A1AC-6534C8CDA4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839-E747-827E-8BF240E58F5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209FF99-5F75-924C-974A-FCD32C12613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839-E747-827E-8BF240E58F5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4B26087-0171-0A48-B7C3-CF040318E6F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839-E747-827E-8BF240E58F5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45065D9-9DAC-814D-8072-203D102D991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839-E747-827E-8BF240E58F5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9D8A381-2097-3C41-B436-0A293E6CE52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839-E747-827E-8BF240E58F5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FA099B4-5EDA-E94B-AE03-741A92945A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839-E747-827E-8BF240E58F5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5DA8637-5FE8-3942-92C9-25D24654AF1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839-E747-827E-8BF240E58F5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1BB7098-80CF-5D4A-8793-FA26616C086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839-E747-827E-8BF240E58F5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043E276-41DC-D14B-840E-F3B2114016D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839-E747-827E-8BF240E58F5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B7F12DC-949F-644C-AFD2-84E4969372F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839-E747-827E-8BF240E58F5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5371BA7-5BFC-E544-96B3-0AFD74C4E5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839-E747-827E-8BF240E58F5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EA2F329-D1B4-1E45-8056-868AFF777EF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839-E747-827E-8BF240E58F5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34DADA2-7FA7-A04C-8065-F893C62C193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839-E747-827E-8BF240E58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GB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Scan!$G$6:$G$35</c:f>
                <c:numCache>
                  <c:formatCode>General</c:formatCode>
                  <c:ptCount val="30"/>
                  <c:pt idx="0">
                    <c:v>6.9796333928739583E-4</c:v>
                  </c:pt>
                  <c:pt idx="1">
                    <c:v>6.9552954867462013E-4</c:v>
                  </c:pt>
                  <c:pt idx="2">
                    <c:v>5.5108411901374859E-4</c:v>
                  </c:pt>
                  <c:pt idx="3">
                    <c:v>5.4986077271621989E-4</c:v>
                  </c:pt>
                  <c:pt idx="4">
                    <c:v>5.582737475871123E-4</c:v>
                  </c:pt>
                  <c:pt idx="5">
                    <c:v>8.4190787705096021E-4</c:v>
                  </c:pt>
                  <c:pt idx="6">
                    <c:v>3.4146008331626033E-5</c:v>
                  </c:pt>
                  <c:pt idx="7">
                    <c:v>3.9947505736462324E-4</c:v>
                  </c:pt>
                  <c:pt idx="8">
                    <c:v>6.177620419335184E-4</c:v>
                  </c:pt>
                  <c:pt idx="9">
                    <c:v>5.5762669591191184E-4</c:v>
                  </c:pt>
                  <c:pt idx="10">
                    <c:v>5.6856010869548628E-4</c:v>
                  </c:pt>
                  <c:pt idx="11">
                    <c:v>6.2305141162310692E-4</c:v>
                  </c:pt>
                  <c:pt idx="12">
                    <c:v>6.8729762066894638E-4</c:v>
                  </c:pt>
                  <c:pt idx="13">
                    <c:v>6.7052195906390825E-4</c:v>
                  </c:pt>
                  <c:pt idx="14">
                    <c:v>8.9977688158648613E-4</c:v>
                  </c:pt>
                  <c:pt idx="15">
                    <c:v>9.2805692661479869E-4</c:v>
                  </c:pt>
                  <c:pt idx="16">
                    <c:v>8.7307865936437962E-4</c:v>
                  </c:pt>
                  <c:pt idx="17">
                    <c:v>1.1491772736864283E-3</c:v>
                  </c:pt>
                  <c:pt idx="18">
                    <c:v>1.2973354337506501E-3</c:v>
                  </c:pt>
                  <c:pt idx="19">
                    <c:v>1.2332046016778127E-3</c:v>
                  </c:pt>
                  <c:pt idx="20">
                    <c:v>9.4517846358820815E-4</c:v>
                  </c:pt>
                  <c:pt idx="21">
                    <c:v>6.8797112970362404E-4</c:v>
                  </c:pt>
                  <c:pt idx="22">
                    <c:v>3.9415666051367972E-4</c:v>
                  </c:pt>
                  <c:pt idx="23">
                    <c:v>6.3228001888928059E-5</c:v>
                  </c:pt>
                  <c:pt idx="24">
                    <c:v>2.3960911402294924E-3</c:v>
                  </c:pt>
                  <c:pt idx="25">
                    <c:v>1.516124499821527E-3</c:v>
                  </c:pt>
                  <c:pt idx="26">
                    <c:v>5.7150553840137333E-5</c:v>
                  </c:pt>
                  <c:pt idx="27">
                    <c:v>4.355833769126283E-4</c:v>
                  </c:pt>
                  <c:pt idx="28">
                    <c:v>1.9620842078933365E-3</c:v>
                  </c:pt>
                  <c:pt idx="29">
                    <c:v>2.4103215174397091E-3</c:v>
                  </c:pt>
                </c:numCache>
              </c:numRef>
            </c:plus>
            <c:minus>
              <c:numRef>
                <c:f>Scan!$G$6:$G$35</c:f>
                <c:numCache>
                  <c:formatCode>General</c:formatCode>
                  <c:ptCount val="30"/>
                  <c:pt idx="0">
                    <c:v>6.9796333928739583E-4</c:v>
                  </c:pt>
                  <c:pt idx="1">
                    <c:v>6.9552954867462013E-4</c:v>
                  </c:pt>
                  <c:pt idx="2">
                    <c:v>5.5108411901374859E-4</c:v>
                  </c:pt>
                  <c:pt idx="3">
                    <c:v>5.4986077271621989E-4</c:v>
                  </c:pt>
                  <c:pt idx="4">
                    <c:v>5.582737475871123E-4</c:v>
                  </c:pt>
                  <c:pt idx="5">
                    <c:v>8.4190787705096021E-4</c:v>
                  </c:pt>
                  <c:pt idx="6">
                    <c:v>3.4146008331626033E-5</c:v>
                  </c:pt>
                  <c:pt idx="7">
                    <c:v>3.9947505736462324E-4</c:v>
                  </c:pt>
                  <c:pt idx="8">
                    <c:v>6.177620419335184E-4</c:v>
                  </c:pt>
                  <c:pt idx="9">
                    <c:v>5.5762669591191184E-4</c:v>
                  </c:pt>
                  <c:pt idx="10">
                    <c:v>5.6856010869548628E-4</c:v>
                  </c:pt>
                  <c:pt idx="11">
                    <c:v>6.2305141162310692E-4</c:v>
                  </c:pt>
                  <c:pt idx="12">
                    <c:v>6.8729762066894638E-4</c:v>
                  </c:pt>
                  <c:pt idx="13">
                    <c:v>6.7052195906390825E-4</c:v>
                  </c:pt>
                  <c:pt idx="14">
                    <c:v>8.9977688158648613E-4</c:v>
                  </c:pt>
                  <c:pt idx="15">
                    <c:v>9.2805692661479869E-4</c:v>
                  </c:pt>
                  <c:pt idx="16">
                    <c:v>8.7307865936437962E-4</c:v>
                  </c:pt>
                  <c:pt idx="17">
                    <c:v>1.1491772736864283E-3</c:v>
                  </c:pt>
                  <c:pt idx="18">
                    <c:v>1.2973354337506501E-3</c:v>
                  </c:pt>
                  <c:pt idx="19">
                    <c:v>1.2332046016778127E-3</c:v>
                  </c:pt>
                  <c:pt idx="20">
                    <c:v>9.4517846358820815E-4</c:v>
                  </c:pt>
                  <c:pt idx="21">
                    <c:v>6.8797112970362404E-4</c:v>
                  </c:pt>
                  <c:pt idx="22">
                    <c:v>3.9415666051367972E-4</c:v>
                  </c:pt>
                  <c:pt idx="23">
                    <c:v>6.3228001888928059E-5</c:v>
                  </c:pt>
                  <c:pt idx="24">
                    <c:v>2.3960911402294924E-3</c:v>
                  </c:pt>
                  <c:pt idx="25">
                    <c:v>1.516124499821527E-3</c:v>
                  </c:pt>
                  <c:pt idx="26">
                    <c:v>5.7150553840137333E-5</c:v>
                  </c:pt>
                  <c:pt idx="27">
                    <c:v>4.355833769126283E-4</c:v>
                  </c:pt>
                  <c:pt idx="28">
                    <c:v>1.9620842078933365E-3</c:v>
                  </c:pt>
                  <c:pt idx="29">
                    <c:v>2.4103215174397091E-3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Scan!$E$6:$E$29</c:f>
              <c:numCache>
                <c:formatCode>General</c:formatCode>
                <c:ptCount val="24"/>
                <c:pt idx="0">
                  <c:v>309.93466539999997</c:v>
                </c:pt>
                <c:pt idx="1">
                  <c:v>309.43801539999993</c:v>
                </c:pt>
                <c:pt idx="2">
                  <c:v>310.43131539999996</c:v>
                </c:pt>
                <c:pt idx="3">
                  <c:v>310.92796539999995</c:v>
                </c:pt>
                <c:pt idx="4">
                  <c:v>309.93466539999997</c:v>
                </c:pt>
                <c:pt idx="5">
                  <c:v>309.43801539999993</c:v>
                </c:pt>
                <c:pt idx="6">
                  <c:v>308.94136539999994</c:v>
                </c:pt>
                <c:pt idx="7">
                  <c:v>309.18969039999996</c:v>
                </c:pt>
                <c:pt idx="8">
                  <c:v>310.92796539999995</c:v>
                </c:pt>
                <c:pt idx="9">
                  <c:v>311.92126539999992</c:v>
                </c:pt>
                <c:pt idx="10">
                  <c:v>312.91456539999996</c:v>
                </c:pt>
                <c:pt idx="11">
                  <c:v>313.90786539999993</c:v>
                </c:pt>
                <c:pt idx="12">
                  <c:v>315.89446539999994</c:v>
                </c:pt>
                <c:pt idx="13">
                  <c:v>317.88106539999995</c:v>
                </c:pt>
                <c:pt idx="14">
                  <c:v>319.86766539999996</c:v>
                </c:pt>
                <c:pt idx="15">
                  <c:v>323.84086539999993</c:v>
                </c:pt>
                <c:pt idx="16">
                  <c:v>325.82746539999994</c:v>
                </c:pt>
                <c:pt idx="17">
                  <c:v>327.81406539999995</c:v>
                </c:pt>
                <c:pt idx="18">
                  <c:v>331.78726539999997</c:v>
                </c:pt>
                <c:pt idx="19">
                  <c:v>335.76046539999993</c:v>
                </c:pt>
                <c:pt idx="20">
                  <c:v>339.73366539999995</c:v>
                </c:pt>
                <c:pt idx="21">
                  <c:v>349.76599539999995</c:v>
                </c:pt>
                <c:pt idx="22">
                  <c:v>359.69899539999994</c:v>
                </c:pt>
                <c:pt idx="23">
                  <c:v>327.81406539999995</c:v>
                </c:pt>
              </c:numCache>
            </c:numRef>
          </c:xVal>
          <c:yVal>
            <c:numRef>
              <c:f>Scan!$F$6:$F$29</c:f>
              <c:numCache>
                <c:formatCode>General</c:formatCode>
                <c:ptCount val="24"/>
                <c:pt idx="0">
                  <c:v>2.40468376483935E-2</c:v>
                </c:pt>
                <c:pt idx="1">
                  <c:v>2.266615443718786E-2</c:v>
                </c:pt>
                <c:pt idx="2">
                  <c:v>1.7626079015834181E-2</c:v>
                </c:pt>
                <c:pt idx="3">
                  <c:v>1.6153183843072662E-2</c:v>
                </c:pt>
                <c:pt idx="4">
                  <c:v>1.7070766084860876E-2</c:v>
                </c:pt>
                <c:pt idx="5">
                  <c:v>1.8919526449872621E-2</c:v>
                </c:pt>
                <c:pt idx="6">
                  <c:v>3.4146008331626033E-5</c:v>
                </c:pt>
                <c:pt idx="7">
                  <c:v>7.8687460706970327E-3</c:v>
                </c:pt>
                <c:pt idx="8">
                  <c:v>1.3716543319793001E-2</c:v>
                </c:pt>
                <c:pt idx="9">
                  <c:v>1.2305748578648136E-2</c:v>
                </c:pt>
                <c:pt idx="10">
                  <c:v>1.3002511001168485E-2</c:v>
                </c:pt>
                <c:pt idx="11">
                  <c:v>1.2677220810239765E-2</c:v>
                </c:pt>
                <c:pt idx="12">
                  <c:v>1.4118906621164978E-2</c:v>
                </c:pt>
                <c:pt idx="13">
                  <c:v>1.5142517814726841E-2</c:v>
                </c:pt>
                <c:pt idx="14">
                  <c:v>1.6070528967254409E-2</c:v>
                </c:pt>
                <c:pt idx="15">
                  <c:v>2.246587946633952E-2</c:v>
                </c:pt>
                <c:pt idx="16">
                  <c:v>2.0419590861579812E-2</c:v>
                </c:pt>
                <c:pt idx="17">
                  <c:v>2.213471749895591E-2</c:v>
                </c:pt>
                <c:pt idx="18">
                  <c:v>2.0181803018930865E-2</c:v>
                </c:pt>
                <c:pt idx="19">
                  <c:v>1.9537635245582625E-2</c:v>
                </c:pt>
                <c:pt idx="20">
                  <c:v>1.7530448962951639E-2</c:v>
                </c:pt>
                <c:pt idx="21">
                  <c:v>1.2610719111244558E-2</c:v>
                </c:pt>
                <c:pt idx="22">
                  <c:v>6.1062487278648481E-3</c:v>
                </c:pt>
                <c:pt idx="23">
                  <c:v>1.3885709925993743E-2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Scan!$D$6:$D$35</c15:f>
                <c15:dlblRangeCache>
                  <c:ptCount val="30"/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  <c:pt idx="9">
                    <c:v>21</c:v>
                  </c:pt>
                  <c:pt idx="10">
                    <c:v>22</c:v>
                  </c:pt>
                  <c:pt idx="11">
                    <c:v>23</c:v>
                  </c:pt>
                  <c:pt idx="12">
                    <c:v>24</c:v>
                  </c:pt>
                  <c:pt idx="13">
                    <c:v>25</c:v>
                  </c:pt>
                  <c:pt idx="14">
                    <c:v>26</c:v>
                  </c:pt>
                  <c:pt idx="15">
                    <c:v>27</c:v>
                  </c:pt>
                  <c:pt idx="16">
                    <c:v>28</c:v>
                  </c:pt>
                  <c:pt idx="17">
                    <c:v>29</c:v>
                  </c:pt>
                  <c:pt idx="18">
                    <c:v>30</c:v>
                  </c:pt>
                  <c:pt idx="19">
                    <c:v>31</c:v>
                  </c:pt>
                  <c:pt idx="20">
                    <c:v>32</c:v>
                  </c:pt>
                  <c:pt idx="21">
                    <c:v>33</c:v>
                  </c:pt>
                  <c:pt idx="22">
                    <c:v>34</c:v>
                  </c:pt>
                  <c:pt idx="23">
                    <c:v>35</c:v>
                  </c:pt>
                  <c:pt idx="24">
                    <c:v>36</c:v>
                  </c:pt>
                  <c:pt idx="25">
                    <c:v>37</c:v>
                  </c:pt>
                  <c:pt idx="26">
                    <c:v>38</c:v>
                  </c:pt>
                  <c:pt idx="27">
                    <c:v>39</c:v>
                  </c:pt>
                  <c:pt idx="28">
                    <c:v>40</c:v>
                  </c:pt>
                  <c:pt idx="29">
                    <c:v>41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40-9B46-88D5-E2462452587A}"/>
            </c:ext>
          </c:extLst>
        </c:ser>
        <c:ser>
          <c:idx val="1"/>
          <c:order val="1"/>
          <c:tx>
            <c:v>LNL4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7E39BAB-2001-0E4D-9834-833086D1E090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EF1-D44C-8A1C-E9EF946536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3D51F55-251F-DC41-BA8F-B9C6C671AC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EF1-D44C-8A1C-E9EF946536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C997AC-4033-6747-97C6-BBA3101D7EB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EF1-D44C-8A1C-E9EF946536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DC2AC0-CA3F-784D-9795-B0B5F26249E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EF1-D44C-8A1C-E9EF946536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F31170C-8326-B54D-8442-60D272056F6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EF1-D44C-8A1C-E9EF946536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ECEC01-5B8D-FF4E-B4CB-915CDB6EF32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EF1-D44C-8A1C-E9EF946536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D7F1573-4D81-194A-8822-17BF3629584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EF1-D44C-8A1C-E9EF946536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151A186-AFB5-594E-83CC-D4EC4CE26BD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EF1-D44C-8A1C-E9EF946536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2D3881-4E65-3B4B-8F9A-C306D08AF47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EF1-D44C-8A1C-E9EF9465361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AF4656F-5A48-9042-9121-7B7FBE7E30F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EF1-D44C-8A1C-E9EF9465361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CCA9AD5-A5DF-D24B-AB8A-3553142B6AF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EF1-D44C-8A1C-E9EF946536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28F77F3-1AF4-F643-81D4-AA8343E7FF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EF1-D44C-8A1C-E9EF9465361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852F570-264E-3543-8C85-B0807FD22A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EF1-D44C-8A1C-E9EF9465361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CF3DE9C-4480-9C4D-BD7D-57D7C5CB8A0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EF1-D44C-8A1C-E9EF9465361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42ECED9-F4C3-4449-BB1B-6B72E01B287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EF1-D44C-8A1C-E9EF9465361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B3DCDB1-A795-4540-893D-BB7D99B8146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EF1-D44C-8A1C-E9EF9465361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840A304-93A5-A748-8FD5-585A7C9A68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EF1-D44C-8A1C-E9EF9465361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B0CD14A-F79F-2341-8010-1525F65CD94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EF1-D44C-8A1C-E9EF9465361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FDF4A68-3A7B-D547-830D-DA9BCD944D7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EF1-D44C-8A1C-E9EF9465361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38D4DE2-9001-4141-B896-899C563C9B0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EF1-D44C-8A1C-E9EF9465361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396B93A-DCF8-5844-B5C0-21AF4452C7E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EF1-D44C-8A1C-E9EF9465361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462D3DF-23CC-C246-9A9F-10E79B761A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EF1-D44C-8A1C-E9EF9465361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F4101A8-E4A8-CD43-B176-DBFA2F7F873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EF1-D44C-8A1C-E9EF9465361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0052B20-5773-1745-AE76-F1DFFD5D23B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EF1-D44C-8A1C-E9EF9465361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9824830-2EBF-D241-AF44-A48FFD3785E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EF1-D44C-8A1C-E9EF9465361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45BA7FE-D9CA-BE40-8943-8415A85D3B6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EF1-D44C-8A1C-E9EF9465361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1C78B53-B4A0-6E4C-81C6-0C0BBB4E27E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EF1-D44C-8A1C-E9EF9465361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EF1-D44C-8A1C-E9EF9465361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3728C40-2C93-884C-BA39-3A54F2452DD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EF1-D44C-8A1C-E9EF9465361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AF74645-8D1A-D34B-9AD5-DF81065EFBB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EF1-D44C-8A1C-E9EF9465361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4FDB4FFE-3B90-BE43-945F-C350DCDD7E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EF1-D44C-8A1C-E9EF9465361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BB96FB1-0754-3F4C-A496-B5B758E755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EF1-D44C-8A1C-E9EF9465361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D842FA0-DCB0-FC48-B424-8C2664C449F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EF1-D44C-8A1C-E9EF9465361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E96B549-9D4E-5E4A-B306-B3947A413A3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EF1-D44C-8A1C-E9EF9465361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0A8BC52-7EC9-414F-8909-5B814350061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EF1-D44C-8A1C-E9EF9465361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C113BAF-E925-9C42-BF22-597A6A07F9A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EF1-D44C-8A1C-E9EF9465361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2ADD191-2038-9B41-B976-467118C2202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EF1-D44C-8A1C-E9EF9465361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9871368-78B0-A14D-B9E5-13DFA609126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EF1-D44C-8A1C-E9EF9465361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B8704C5-1F15-6E43-A086-BF5774CEF76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EF1-D44C-8A1C-E9EF9465361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0AB17E99-D126-8D46-A3C1-4DBF38DD01C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EF1-D44C-8A1C-E9EF9465361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1C90F532-7755-1440-8DF7-F6E196465E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EF1-D44C-8A1C-E9EF9465361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429E38C-3C9F-1041-A58D-9C5FB9E2527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EF1-D44C-8A1C-E9EF9465361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EEB7C2E-278E-8A43-8145-E59D6CDDF28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EF1-D44C-8A1C-E9EF9465361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7366407-DCAD-5946-94DF-9C4D18EC1DB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EF1-D44C-8A1C-E9EF9465361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17697C7-BB86-8947-9813-010755F030C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EF1-D44C-8A1C-E9EF9465361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971632E-6731-184A-9C60-654C1F7DB97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EF1-D44C-8A1C-E9EF9465361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E951799-FBB6-8146-A19B-38ACCA13C31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EF1-D44C-8A1C-E9EF94653614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0D66879-1A7C-444C-9A1A-3FBD3A26C4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EF1-D44C-8A1C-E9EF94653614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8EE3C9EC-5B63-B74E-B27A-E00AAF46109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EF1-D44C-8A1C-E9EF94653614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6111759-B7F7-6245-8C8E-E65DEC4825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EF1-D44C-8A1C-E9EF94653614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0ED773D2-719E-DC4B-9898-DC6BA6B0D85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EF1-D44C-8A1C-E9EF94653614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F6C18C64-863F-1D42-9C50-3728F46A7C5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EF1-D44C-8A1C-E9EF94653614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91DBB6D-D426-7749-950B-03561E9EDAC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EF1-D44C-8A1C-E9EF94653614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48B7F2A-2AE6-2141-A8A1-E5C2E9B7189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EF1-D44C-8A1C-E9EF94653614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1C05DFA-F88B-BC4D-9422-86E4E3A82C8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EF1-D44C-8A1C-E9EF94653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GB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Scan!$G$30:$G$81</c:f>
                <c:numCache>
                  <c:formatCode>General</c:formatCode>
                  <c:ptCount val="52"/>
                  <c:pt idx="0">
                    <c:v>2.3960911402294924E-3</c:v>
                  </c:pt>
                  <c:pt idx="1">
                    <c:v>1.516124499821527E-3</c:v>
                  </c:pt>
                  <c:pt idx="2">
                    <c:v>5.7150553840137333E-5</c:v>
                  </c:pt>
                  <c:pt idx="3">
                    <c:v>4.355833769126283E-4</c:v>
                  </c:pt>
                  <c:pt idx="4">
                    <c:v>1.9620842078933365E-3</c:v>
                  </c:pt>
                  <c:pt idx="5">
                    <c:v>2.4103215174397091E-3</c:v>
                  </c:pt>
                  <c:pt idx="6">
                    <c:v>1.8950765603347167E-3</c:v>
                  </c:pt>
                  <c:pt idx="7">
                    <c:v>2.2877240752526497E-3</c:v>
                  </c:pt>
                  <c:pt idx="8">
                    <c:v>3.0120039159264888E-3</c:v>
                  </c:pt>
                  <c:pt idx="9">
                    <c:v>2.3636671516742902E-3</c:v>
                  </c:pt>
                  <c:pt idx="10">
                    <c:v>2.9920424420344181E-3</c:v>
                  </c:pt>
                  <c:pt idx="11">
                    <c:v>2.4677727443090762E-3</c:v>
                  </c:pt>
                  <c:pt idx="12">
                    <c:v>2.6198600360509403E-3</c:v>
                  </c:pt>
                  <c:pt idx="13">
                    <c:v>2.9159088666790198E-3</c:v>
                  </c:pt>
                  <c:pt idx="14">
                    <c:v>2.7810622740683769E-3</c:v>
                  </c:pt>
                  <c:pt idx="15">
                    <c:v>2.1406678807015384E-3</c:v>
                  </c:pt>
                  <c:pt idx="16">
                    <c:v>1.4848596867781281E-3</c:v>
                  </c:pt>
                  <c:pt idx="17">
                    <c:v>1.9293052048407707E-3</c:v>
                  </c:pt>
                  <c:pt idx="18">
                    <c:v>2.4507152244519557E-3</c:v>
                  </c:pt>
                  <c:pt idx="19">
                    <c:v>2.7744182702664939E-3</c:v>
                  </c:pt>
                  <c:pt idx="20">
                    <c:v>2.9961417682596203E-3</c:v>
                  </c:pt>
                  <c:pt idx="21">
                    <c:v>1.8480363330063475E-3</c:v>
                  </c:pt>
                  <c:pt idx="22">
                    <c:v>2.8127948199463833E-3</c:v>
                  </c:pt>
                  <c:pt idx="23">
                    <c:v>2.6567660832288562E-3</c:v>
                  </c:pt>
                  <c:pt idx="24">
                    <c:v>2.8069314211568767E-3</c:v>
                  </c:pt>
                  <c:pt idx="25">
                    <c:v>2.6114708399352826E-3</c:v>
                  </c:pt>
                  <c:pt idx="26">
                    <c:v>2.6595721367550741E-3</c:v>
                  </c:pt>
                  <c:pt idx="28">
                    <c:v>2.4791853608674685E-4</c:v>
                  </c:pt>
                  <c:pt idx="29">
                    <c:v>2.6826407081139586E-4</c:v>
                  </c:pt>
                  <c:pt idx="30">
                    <c:v>3.1174806731947973E-4</c:v>
                  </c:pt>
                  <c:pt idx="31">
                    <c:v>3.1282730523506504E-4</c:v>
                  </c:pt>
                  <c:pt idx="32">
                    <c:v>5.3872455484745615E-4</c:v>
                  </c:pt>
                  <c:pt idx="33">
                    <c:v>5.8069529983460343E-4</c:v>
                  </c:pt>
                  <c:pt idx="34">
                    <c:v>3.2146402310802817E-4</c:v>
                  </c:pt>
                  <c:pt idx="35">
                    <c:v>1.4145025116411286E-4</c:v>
                  </c:pt>
                  <c:pt idx="36">
                    <c:v>9.9835102810696177E-5</c:v>
                  </c:pt>
                  <c:pt idx="37">
                    <c:v>8.4746604837464921E-5</c:v>
                  </c:pt>
                  <c:pt idx="38">
                    <c:v>2.612365382587628E-3</c:v>
                  </c:pt>
                  <c:pt idx="39">
                    <c:v>2.6808157426397678E-3</c:v>
                  </c:pt>
                  <c:pt idx="40">
                    <c:v>2.2907596862726701E-3</c:v>
                  </c:pt>
                  <c:pt idx="41">
                    <c:v>2.249394631805862E-3</c:v>
                  </c:pt>
                  <c:pt idx="42">
                    <c:v>1.6253229439474413E-3</c:v>
                  </c:pt>
                  <c:pt idx="43">
                    <c:v>0</c:v>
                  </c:pt>
                  <c:pt idx="44">
                    <c:v>2.1109082452191968E-3</c:v>
                  </c:pt>
                  <c:pt idx="45">
                    <c:v>2.4540177329708717E-3</c:v>
                  </c:pt>
                  <c:pt idx="46">
                    <c:v>2.1018695421349898E-3</c:v>
                  </c:pt>
                  <c:pt idx="47">
                    <c:v>2.0114683239780386E-3</c:v>
                  </c:pt>
                  <c:pt idx="48">
                    <c:v>2.3469016659222641E-3</c:v>
                  </c:pt>
                  <c:pt idx="49">
                    <c:v>2.4453020009212578E-3</c:v>
                  </c:pt>
                  <c:pt idx="50">
                    <c:v>2.0087659030662299E-3</c:v>
                  </c:pt>
                  <c:pt idx="51">
                    <c:v>1.6977156635173923E-3</c:v>
                  </c:pt>
                </c:numCache>
              </c:numRef>
            </c:plus>
            <c:minus>
              <c:numRef>
                <c:f>Scan!$G$30:$G$81</c:f>
                <c:numCache>
                  <c:formatCode>General</c:formatCode>
                  <c:ptCount val="52"/>
                  <c:pt idx="0">
                    <c:v>2.3960911402294924E-3</c:v>
                  </c:pt>
                  <c:pt idx="1">
                    <c:v>1.516124499821527E-3</c:v>
                  </c:pt>
                  <c:pt idx="2">
                    <c:v>5.7150553840137333E-5</c:v>
                  </c:pt>
                  <c:pt idx="3">
                    <c:v>4.355833769126283E-4</c:v>
                  </c:pt>
                  <c:pt idx="4">
                    <c:v>1.9620842078933365E-3</c:v>
                  </c:pt>
                  <c:pt idx="5">
                    <c:v>2.4103215174397091E-3</c:v>
                  </c:pt>
                  <c:pt idx="6">
                    <c:v>1.8950765603347167E-3</c:v>
                  </c:pt>
                  <c:pt idx="7">
                    <c:v>2.2877240752526497E-3</c:v>
                  </c:pt>
                  <c:pt idx="8">
                    <c:v>3.0120039159264888E-3</c:v>
                  </c:pt>
                  <c:pt idx="9">
                    <c:v>2.3636671516742902E-3</c:v>
                  </c:pt>
                  <c:pt idx="10">
                    <c:v>2.9920424420344181E-3</c:v>
                  </c:pt>
                  <c:pt idx="11">
                    <c:v>2.4677727443090762E-3</c:v>
                  </c:pt>
                  <c:pt idx="12">
                    <c:v>2.6198600360509403E-3</c:v>
                  </c:pt>
                  <c:pt idx="13">
                    <c:v>2.9159088666790198E-3</c:v>
                  </c:pt>
                  <c:pt idx="14">
                    <c:v>2.7810622740683769E-3</c:v>
                  </c:pt>
                  <c:pt idx="15">
                    <c:v>2.1406678807015384E-3</c:v>
                  </c:pt>
                  <c:pt idx="16">
                    <c:v>1.4848596867781281E-3</c:v>
                  </c:pt>
                  <c:pt idx="17">
                    <c:v>1.9293052048407707E-3</c:v>
                  </c:pt>
                  <c:pt idx="18">
                    <c:v>2.4507152244519557E-3</c:v>
                  </c:pt>
                  <c:pt idx="19">
                    <c:v>2.7744182702664939E-3</c:v>
                  </c:pt>
                  <c:pt idx="20">
                    <c:v>2.9961417682596203E-3</c:v>
                  </c:pt>
                  <c:pt idx="21">
                    <c:v>1.8480363330063475E-3</c:v>
                  </c:pt>
                  <c:pt idx="22">
                    <c:v>2.8127948199463833E-3</c:v>
                  </c:pt>
                  <c:pt idx="23">
                    <c:v>2.6567660832288562E-3</c:v>
                  </c:pt>
                  <c:pt idx="24">
                    <c:v>2.8069314211568767E-3</c:v>
                  </c:pt>
                  <c:pt idx="25">
                    <c:v>2.6114708399352826E-3</c:v>
                  </c:pt>
                  <c:pt idx="26">
                    <c:v>2.6595721367550741E-3</c:v>
                  </c:pt>
                  <c:pt idx="28">
                    <c:v>2.4791853608674685E-4</c:v>
                  </c:pt>
                  <c:pt idx="29">
                    <c:v>2.6826407081139586E-4</c:v>
                  </c:pt>
                  <c:pt idx="30">
                    <c:v>3.1174806731947973E-4</c:v>
                  </c:pt>
                  <c:pt idx="31">
                    <c:v>3.1282730523506504E-4</c:v>
                  </c:pt>
                  <c:pt idx="32">
                    <c:v>5.3872455484745615E-4</c:v>
                  </c:pt>
                  <c:pt idx="33">
                    <c:v>5.8069529983460343E-4</c:v>
                  </c:pt>
                  <c:pt idx="34">
                    <c:v>3.2146402310802817E-4</c:v>
                  </c:pt>
                  <c:pt idx="35">
                    <c:v>1.4145025116411286E-4</c:v>
                  </c:pt>
                  <c:pt idx="36">
                    <c:v>9.9835102810696177E-5</c:v>
                  </c:pt>
                  <c:pt idx="37">
                    <c:v>8.4746604837464921E-5</c:v>
                  </c:pt>
                  <c:pt idx="38">
                    <c:v>2.612365382587628E-3</c:v>
                  </c:pt>
                  <c:pt idx="39">
                    <c:v>2.6808157426397678E-3</c:v>
                  </c:pt>
                  <c:pt idx="40">
                    <c:v>2.2907596862726701E-3</c:v>
                  </c:pt>
                  <c:pt idx="41">
                    <c:v>2.249394631805862E-3</c:v>
                  </c:pt>
                  <c:pt idx="42">
                    <c:v>1.6253229439474413E-3</c:v>
                  </c:pt>
                  <c:pt idx="43">
                    <c:v>0</c:v>
                  </c:pt>
                  <c:pt idx="44">
                    <c:v>2.1109082452191968E-3</c:v>
                  </c:pt>
                  <c:pt idx="45">
                    <c:v>2.4540177329708717E-3</c:v>
                  </c:pt>
                  <c:pt idx="46">
                    <c:v>2.1018695421349898E-3</c:v>
                  </c:pt>
                  <c:pt idx="47">
                    <c:v>2.0114683239780386E-3</c:v>
                  </c:pt>
                  <c:pt idx="48">
                    <c:v>2.3469016659222641E-3</c:v>
                  </c:pt>
                  <c:pt idx="49">
                    <c:v>2.4453020009212578E-3</c:v>
                  </c:pt>
                  <c:pt idx="50">
                    <c:v>2.0087659030662299E-3</c:v>
                  </c:pt>
                  <c:pt idx="51">
                    <c:v>1.6977156635173923E-3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Scan!$E$30:$E$84</c:f>
              <c:numCache>
                <c:formatCode>General</c:formatCode>
                <c:ptCount val="55"/>
                <c:pt idx="0">
                  <c:v>309.93466539999997</c:v>
                </c:pt>
                <c:pt idx="1">
                  <c:v>309.43801539999993</c:v>
                </c:pt>
                <c:pt idx="2">
                  <c:v>308.94136539999994</c:v>
                </c:pt>
                <c:pt idx="3">
                  <c:v>309.18969039999996</c:v>
                </c:pt>
                <c:pt idx="4">
                  <c:v>309.93466539999997</c:v>
                </c:pt>
                <c:pt idx="5">
                  <c:v>309.93466539999997</c:v>
                </c:pt>
                <c:pt idx="6">
                  <c:v>310.43131539999996</c:v>
                </c:pt>
                <c:pt idx="7">
                  <c:v>310.92796539999995</c:v>
                </c:pt>
                <c:pt idx="8">
                  <c:v>311.42461539999994</c:v>
                </c:pt>
                <c:pt idx="9">
                  <c:v>311.92126539999992</c:v>
                </c:pt>
                <c:pt idx="10">
                  <c:v>312.41791539999997</c:v>
                </c:pt>
                <c:pt idx="11">
                  <c:v>313.41121539999995</c:v>
                </c:pt>
                <c:pt idx="12">
                  <c:v>314.40451539999992</c:v>
                </c:pt>
                <c:pt idx="13">
                  <c:v>319.37101539999998</c:v>
                </c:pt>
                <c:pt idx="14">
                  <c:v>324.33751539999997</c:v>
                </c:pt>
                <c:pt idx="15">
                  <c:v>335.26381539999994</c:v>
                </c:pt>
                <c:pt idx="16">
                  <c:v>345.19681539999993</c:v>
                </c:pt>
                <c:pt idx="17">
                  <c:v>355.12981539999993</c:v>
                </c:pt>
                <c:pt idx="18">
                  <c:v>309.93466539999997</c:v>
                </c:pt>
                <c:pt idx="19">
                  <c:v>310.92796539999995</c:v>
                </c:pt>
                <c:pt idx="20">
                  <c:v>312.91456539999996</c:v>
                </c:pt>
                <c:pt idx="21">
                  <c:v>314.90116539999997</c:v>
                </c:pt>
                <c:pt idx="22">
                  <c:v>315.39781539999996</c:v>
                </c:pt>
                <c:pt idx="23">
                  <c:v>316.39111539999993</c:v>
                </c:pt>
                <c:pt idx="24">
                  <c:v>317.88106539999995</c:v>
                </c:pt>
                <c:pt idx="25">
                  <c:v>319.37101539999998</c:v>
                </c:pt>
                <c:pt idx="26">
                  <c:v>312.62352849999996</c:v>
                </c:pt>
                <c:pt idx="28">
                  <c:v>312.62352849999996</c:v>
                </c:pt>
                <c:pt idx="29">
                  <c:v>312.62352849999996</c:v>
                </c:pt>
                <c:pt idx="30">
                  <c:v>312.62352849999996</c:v>
                </c:pt>
                <c:pt idx="31">
                  <c:v>312.62352849999996</c:v>
                </c:pt>
                <c:pt idx="32">
                  <c:v>312.62352849999996</c:v>
                </c:pt>
                <c:pt idx="33">
                  <c:v>312.62352849999996</c:v>
                </c:pt>
                <c:pt idx="34">
                  <c:v>312.62352849999996</c:v>
                </c:pt>
                <c:pt idx="35">
                  <c:v>312.62352849999996</c:v>
                </c:pt>
                <c:pt idx="36">
                  <c:v>312.62352849999996</c:v>
                </c:pt>
                <c:pt idx="37">
                  <c:v>312.62352849999996</c:v>
                </c:pt>
                <c:pt idx="38">
                  <c:v>312.62352849999996</c:v>
                </c:pt>
                <c:pt idx="39">
                  <c:v>311.63022849999993</c:v>
                </c:pt>
                <c:pt idx="40">
                  <c:v>310.63692849999995</c:v>
                </c:pt>
                <c:pt idx="41">
                  <c:v>309.64362849999992</c:v>
                </c:pt>
                <c:pt idx="42">
                  <c:v>309.14697849999993</c:v>
                </c:pt>
                <c:pt idx="43">
                  <c:v>308.65032849999994</c:v>
                </c:pt>
                <c:pt idx="44">
                  <c:v>314.61012849999992</c:v>
                </c:pt>
                <c:pt idx="45">
                  <c:v>315.60342849999995</c:v>
                </c:pt>
                <c:pt idx="46">
                  <c:v>317.09337849999997</c:v>
                </c:pt>
                <c:pt idx="47">
                  <c:v>319.07997849999992</c:v>
                </c:pt>
                <c:pt idx="48">
                  <c:v>324.04647849999992</c:v>
                </c:pt>
                <c:pt idx="49">
                  <c:v>329.01297849999992</c:v>
                </c:pt>
                <c:pt idx="50">
                  <c:v>333.97947849999997</c:v>
                </c:pt>
                <c:pt idx="51">
                  <c:v>344.01180849999997</c:v>
                </c:pt>
                <c:pt idx="52">
                  <c:v>174.95214850000002</c:v>
                </c:pt>
                <c:pt idx="53">
                  <c:v>175.44879850000001</c:v>
                </c:pt>
                <c:pt idx="54">
                  <c:v>176.44209850000001</c:v>
                </c:pt>
              </c:numCache>
            </c:numRef>
          </c:xVal>
          <c:yVal>
            <c:numRef>
              <c:f>Scan!$F$30:$F$84</c:f>
              <c:numCache>
                <c:formatCode>General</c:formatCode>
                <c:ptCount val="55"/>
                <c:pt idx="0">
                  <c:v>8.2168809390721076E-2</c:v>
                </c:pt>
                <c:pt idx="1">
                  <c:v>4.882297551789077E-2</c:v>
                </c:pt>
                <c:pt idx="2">
                  <c:v>5.7150553840137333E-5</c:v>
                </c:pt>
                <c:pt idx="3">
                  <c:v>8.7225503251793356E-3</c:v>
                </c:pt>
                <c:pt idx="4">
                  <c:v>8.1821499309076631E-2</c:v>
                </c:pt>
                <c:pt idx="5">
                  <c:v>7.9174567589662639E-2</c:v>
                </c:pt>
                <c:pt idx="6">
                  <c:v>8.9591235084129098E-2</c:v>
                </c:pt>
                <c:pt idx="7">
                  <c:v>9.4878512238144933E-2</c:v>
                </c:pt>
                <c:pt idx="8">
                  <c:v>9.6994009043703797E-2</c:v>
                </c:pt>
                <c:pt idx="9">
                  <c:v>9.3745554248407303E-2</c:v>
                </c:pt>
                <c:pt idx="10">
                  <c:v>9.7505700804523573E-2</c:v>
                </c:pt>
                <c:pt idx="11">
                  <c:v>9.2796130722258105E-2</c:v>
                </c:pt>
                <c:pt idx="12">
                  <c:v>8.6811899738051604E-2</c:v>
                </c:pt>
                <c:pt idx="13">
                  <c:v>9.4080433800271118E-2</c:v>
                </c:pt>
                <c:pt idx="14">
                  <c:v>9.097092331236184E-2</c:v>
                </c:pt>
                <c:pt idx="15">
                  <c:v>6.7660006772773451E-2</c:v>
                </c:pt>
                <c:pt idx="16">
                  <c:v>5.1136118656491182E-2</c:v>
                </c:pt>
                <c:pt idx="17">
                  <c:v>4.0698737881836471E-2</c:v>
                </c:pt>
                <c:pt idx="18">
                  <c:v>7.780779621767657E-2</c:v>
                </c:pt>
                <c:pt idx="19">
                  <c:v>9.3469488594251832E-2</c:v>
                </c:pt>
                <c:pt idx="20">
                  <c:v>9.7363083164300201E-2</c:v>
                </c:pt>
                <c:pt idx="21">
                  <c:v>8.468766383030206E-2</c:v>
                </c:pt>
                <c:pt idx="22">
                  <c:v>9.0447865640307906E-2</c:v>
                </c:pt>
                <c:pt idx="23">
                  <c:v>8.3719753815024028E-2</c:v>
                </c:pt>
                <c:pt idx="24">
                  <c:v>8.4067478912839735E-2</c:v>
                </c:pt>
                <c:pt idx="25">
                  <c:v>8.7941062427297406E-2</c:v>
                </c:pt>
                <c:pt idx="26">
                  <c:v>8.6138939070454917E-2</c:v>
                </c:pt>
                <c:pt idx="28">
                  <c:v>8.0640243902439027E-2</c:v>
                </c:pt>
                <c:pt idx="29">
                  <c:v>0.10334261838440112</c:v>
                </c:pt>
                <c:pt idx="30" formatCode="0.000000">
                  <c:v>0.10535055350553506</c:v>
                </c:pt>
                <c:pt idx="31">
                  <c:v>0.10598337950138505</c:v>
                </c:pt>
                <c:pt idx="32">
                  <c:v>0.10651226158038148</c:v>
                </c:pt>
                <c:pt idx="33">
                  <c:v>0.10790625</c:v>
                </c:pt>
                <c:pt idx="34">
                  <c:v>0.10984948259642521</c:v>
                </c:pt>
                <c:pt idx="35">
                  <c:v>0.1135864012682755</c:v>
                </c:pt>
                <c:pt idx="36">
                  <c:v>0.10993653671804171</c:v>
                </c:pt>
                <c:pt idx="37">
                  <c:v>8.3660395778323349E-2</c:v>
                </c:pt>
                <c:pt idx="38">
                  <c:v>8.408408408408409E-2</c:v>
                </c:pt>
                <c:pt idx="39">
                  <c:v>8.7074942225156812E-2</c:v>
                </c:pt>
                <c:pt idx="40">
                  <c:v>8.6595564174039505E-2</c:v>
                </c:pt>
                <c:pt idx="41">
                  <c:v>7.5547518585493273E-2</c:v>
                </c:pt>
                <c:pt idx="42">
                  <c:v>3.9445486204125371E-2</c:v>
                </c:pt>
                <c:pt idx="43">
                  <c:v>0</c:v>
                </c:pt>
                <c:pt idx="44">
                  <c:v>7.9039350546848575E-2</c:v>
                </c:pt>
                <c:pt idx="45">
                  <c:v>7.9101636848115719E-2</c:v>
                </c:pt>
                <c:pt idx="46">
                  <c:v>7.5638105250861509E-2</c:v>
                </c:pt>
                <c:pt idx="47">
                  <c:v>7.1598101265822792E-2</c:v>
                </c:pt>
                <c:pt idx="48">
                  <c:v>7.2374429223744291E-2</c:v>
                </c:pt>
                <c:pt idx="49">
                  <c:v>7.0193372518953911E-2</c:v>
                </c:pt>
                <c:pt idx="50">
                  <c:v>5.7871984381536748E-2</c:v>
                </c:pt>
                <c:pt idx="51">
                  <c:v>4.3812907045589107E-2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Scan!$D$30:$D$85</c15:f>
                <c15:dlblRangeCache>
                  <c:ptCount val="56"/>
                  <c:pt idx="0">
                    <c:v>36</c:v>
                  </c:pt>
                  <c:pt idx="1">
                    <c:v>37</c:v>
                  </c:pt>
                  <c:pt idx="2">
                    <c:v>38</c:v>
                  </c:pt>
                  <c:pt idx="3">
                    <c:v>39</c:v>
                  </c:pt>
                  <c:pt idx="4">
                    <c:v>40</c:v>
                  </c:pt>
                  <c:pt idx="5">
                    <c:v>41</c:v>
                  </c:pt>
                  <c:pt idx="6">
                    <c:v>42</c:v>
                  </c:pt>
                  <c:pt idx="7">
                    <c:v>43</c:v>
                  </c:pt>
                  <c:pt idx="8">
                    <c:v>44</c:v>
                  </c:pt>
                  <c:pt idx="9">
                    <c:v>45</c:v>
                  </c:pt>
                  <c:pt idx="10">
                    <c:v>46</c:v>
                  </c:pt>
                  <c:pt idx="11">
                    <c:v>47</c:v>
                  </c:pt>
                  <c:pt idx="12">
                    <c:v>48</c:v>
                  </c:pt>
                  <c:pt idx="13">
                    <c:v>49</c:v>
                  </c:pt>
                  <c:pt idx="14">
                    <c:v>50</c:v>
                  </c:pt>
                  <c:pt idx="15">
                    <c:v>52</c:v>
                  </c:pt>
                  <c:pt idx="16">
                    <c:v>53</c:v>
                  </c:pt>
                  <c:pt idx="17">
                    <c:v>54</c:v>
                  </c:pt>
                  <c:pt idx="18">
                    <c:v>55</c:v>
                  </c:pt>
                  <c:pt idx="19">
                    <c:v>56</c:v>
                  </c:pt>
                  <c:pt idx="20">
                    <c:v>57</c:v>
                  </c:pt>
                  <c:pt idx="21">
                    <c:v>58</c:v>
                  </c:pt>
                  <c:pt idx="22">
                    <c:v>59</c:v>
                  </c:pt>
                  <c:pt idx="23">
                    <c:v>60</c:v>
                  </c:pt>
                  <c:pt idx="24">
                    <c:v>61</c:v>
                  </c:pt>
                  <c:pt idx="25">
                    <c:v>62</c:v>
                  </c:pt>
                  <c:pt idx="26">
                    <c:v>63</c:v>
                  </c:pt>
                  <c:pt idx="28">
                    <c:v>64_1</c:v>
                  </c:pt>
                  <c:pt idx="29">
                    <c:v>64_2</c:v>
                  </c:pt>
                  <c:pt idx="30">
                    <c:v>64_3</c:v>
                  </c:pt>
                  <c:pt idx="31">
                    <c:v>64_4</c:v>
                  </c:pt>
                  <c:pt idx="32">
                    <c:v>64_5</c:v>
                  </c:pt>
                  <c:pt idx="33">
                    <c:v>64_6</c:v>
                  </c:pt>
                  <c:pt idx="34">
                    <c:v>64_7</c:v>
                  </c:pt>
                  <c:pt idx="35">
                    <c:v>64_8</c:v>
                  </c:pt>
                  <c:pt idx="36">
                    <c:v>TOT</c:v>
                  </c:pt>
                  <c:pt idx="37">
                    <c:v>64</c:v>
                  </c:pt>
                  <c:pt idx="38">
                    <c:v>65</c:v>
                  </c:pt>
                  <c:pt idx="39">
                    <c:v>66</c:v>
                  </c:pt>
                  <c:pt idx="40">
                    <c:v>67</c:v>
                  </c:pt>
                  <c:pt idx="41">
                    <c:v>68</c:v>
                  </c:pt>
                  <c:pt idx="42">
                    <c:v>69</c:v>
                  </c:pt>
                  <c:pt idx="43">
                    <c:v>70</c:v>
                  </c:pt>
                  <c:pt idx="44">
                    <c:v>71</c:v>
                  </c:pt>
                  <c:pt idx="45">
                    <c:v>72</c:v>
                  </c:pt>
                  <c:pt idx="46">
                    <c:v>73</c:v>
                  </c:pt>
                  <c:pt idx="47">
                    <c:v>74</c:v>
                  </c:pt>
                  <c:pt idx="48">
                    <c:v>75</c:v>
                  </c:pt>
                  <c:pt idx="49">
                    <c:v>76</c:v>
                  </c:pt>
                  <c:pt idx="50">
                    <c:v>77</c:v>
                  </c:pt>
                  <c:pt idx="51">
                    <c:v>78</c:v>
                  </c:pt>
                  <c:pt idx="52">
                    <c:v>79</c:v>
                  </c:pt>
                  <c:pt idx="53">
                    <c:v>80</c:v>
                  </c:pt>
                  <c:pt idx="54">
                    <c:v>81</c:v>
                  </c:pt>
                  <c:pt idx="55">
                    <c:v>82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EF1-D44C-8A1C-E9EF94653614}"/>
            </c:ext>
          </c:extLst>
        </c:ser>
        <c:ser>
          <c:idx val="2"/>
          <c:order val="2"/>
          <c:tx>
            <c:v>LNL6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476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8812345-F123-3C47-B8EC-9EE9760190AF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5EF1-D44C-8A1C-E9EF946536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5FBB0E-76EF-F24E-A903-EA75A9C227D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EF1-D44C-8A1C-E9EF946536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F6BBD0-5D9F-5744-B947-C1E38DDB5DD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EF1-D44C-8A1C-E9EF946536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765764-0D18-774A-B307-F737116B42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EF1-D44C-8A1C-E9EF946536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80CA039-645B-3B45-B836-AEE2617036E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EF1-D44C-8A1C-E9EF946536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1699EE-E30D-4849-9E20-368D3EE806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EF1-D44C-8A1C-E9EF946536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89871C0-5B8E-2443-96FC-E7B48E419FC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EF1-D44C-8A1C-E9EF946536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75D06DA-8E55-534F-BE6B-8988695B4FD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EF1-D44C-8A1C-E9EF946536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9D012AA-38E6-244F-B1FC-27CC73A709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EF1-D44C-8A1C-E9EF9465361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35346B5-F355-A644-BD75-65B6C2B72C9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EF1-D44C-8A1C-E9EF9465361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ED5B98B-BB6A-9B43-8EF6-4E128026DA3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EF1-D44C-8A1C-E9EF946536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2775E48-95D2-D643-AF47-603E5BDF4B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EF1-D44C-8A1C-E9EF9465361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BA87DF4-C751-CC48-B1DC-B0EB2840388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EF1-D44C-8A1C-E9EF9465361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E01D611-5499-5E42-9C8F-F1E3215BF30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EF1-D44C-8A1C-E9EF9465361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0C1D168-0D42-3342-9C1A-749812707C4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5EF1-D44C-8A1C-E9EF9465361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BDB3680-7F1D-F14D-9B86-092BA2BF75C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5EF1-D44C-8A1C-E9EF9465361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FCEA5B5-4ED9-8D41-91C6-4A6DE163ED3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EF1-D44C-8A1C-E9EF9465361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E1FC7B1-61D5-BD42-9926-CA5E79D029A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EF1-D44C-8A1C-E9EF9465361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BC08020-D519-1144-8E6F-F7CF0DDEE21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EF1-D44C-8A1C-E9EF9465361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80B303B-2853-FA4C-B129-251C5A795CB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EF1-D44C-8A1C-E9EF9465361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975FF04-5E86-F444-8AB5-AB44E0E29E3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EF1-D44C-8A1C-E9EF9465361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C391CAE-1462-F744-9228-9C4CD411127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EF1-D44C-8A1C-E9EF9465361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C877480-08AE-9945-A2ED-A8EEDBEB6BB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EF1-D44C-8A1C-E9EF9465361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5B68C4C-5315-4442-9286-83655851FC0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EF1-D44C-8A1C-E9EF9465361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F443539-DF49-384E-8A35-54F5BD7D67A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EF1-D44C-8A1C-E9EF9465361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F1E0F39-E40F-E948-B793-C72FA5B1A8B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EF1-D44C-8A1C-E9EF9465361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B00F7DF-C140-1445-B258-56BC41DA14C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5EF1-D44C-8A1C-E9EF9465361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0A66327-AFC7-B94E-AA37-8CB60DEF3C5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5EF1-D44C-8A1C-E9EF9465361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13586C2-8A2C-5745-8A01-002B49BCFE0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5EF1-D44C-8A1C-E9EF9465361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84123FC-5871-A549-8877-2804861C7E8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5EF1-D44C-8A1C-E9EF9465361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99A0ACA-9DF9-204D-8E66-BDF18B16626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5EF1-D44C-8A1C-E9EF9465361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9FA5CCD-28D7-4D40-95F6-29824A14C0B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5EF1-D44C-8A1C-E9EF9465361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55EAB83-B093-CD48-A5C4-746840700F5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5EF1-D44C-8A1C-E9EF9465361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DBEF00A-4D22-304E-9DBD-36D419F2860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5EF1-D44C-8A1C-E9EF9465361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F4BDE17-648E-8043-8787-3EA5A5F639A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5EF1-D44C-8A1C-E9EF9465361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EA32327-93CB-9642-8962-055F952C353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5EF1-D44C-8A1C-E9EF9465361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EEE843C-4BCE-F54E-A957-9DE4D95E769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5EF1-D44C-8A1C-E9EF9465361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AF83138-D8AB-8149-AC2F-50AA8AEF4AC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5EF1-D44C-8A1C-E9EF9465361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4AFA097-EF2B-DE4F-9351-C4C0A175E9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5EF1-D44C-8A1C-E9EF9465361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131ACC0-88E7-7548-A5BB-C93D7C76ADD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5EF1-D44C-8A1C-E9EF9465361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FBCA7EA-457A-C344-9435-233658221DD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5EF1-D44C-8A1C-E9EF9465361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8E25F05-5F2C-6149-93F8-8EAFE8D1C3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5EF1-D44C-8A1C-E9EF9465361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47C2B61-2639-D44A-917D-992A14D4554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5EF1-D44C-8A1C-E9EF9465361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AF78EA8-6773-9A45-825D-A41DADA09A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5EF1-D44C-8A1C-E9EF94653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GB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Scan!$G$86:$G$130</c:f>
                <c:numCache>
                  <c:formatCode>General</c:formatCode>
                  <c:ptCount val="45"/>
                  <c:pt idx="0">
                    <c:v>0</c:v>
                  </c:pt>
                  <c:pt idx="1">
                    <c:v>2.1682734507168853E-3</c:v>
                  </c:pt>
                  <c:pt idx="2">
                    <c:v>2.2550277937654472E-3</c:v>
                  </c:pt>
                  <c:pt idx="3">
                    <c:v>1.9210201819137309E-3</c:v>
                  </c:pt>
                  <c:pt idx="4">
                    <c:v>1.9980273893425091E-3</c:v>
                  </c:pt>
                  <c:pt idx="5">
                    <c:v>2.400780864578365E-3</c:v>
                  </c:pt>
                  <c:pt idx="6">
                    <c:v>1.4524804104455911E-3</c:v>
                  </c:pt>
                  <c:pt idx="7">
                    <c:v>2.3029972375730968E-3</c:v>
                  </c:pt>
                  <c:pt idx="8">
                    <c:v>2.5045128141189402E-3</c:v>
                  </c:pt>
                  <c:pt idx="9">
                    <c:v>2.4348398454140502E-3</c:v>
                  </c:pt>
                  <c:pt idx="10">
                    <c:v>2.1316189014812768E-3</c:v>
                  </c:pt>
                  <c:pt idx="11">
                    <c:v>2.372865328456058E-3</c:v>
                  </c:pt>
                  <c:pt idx="12">
                    <c:v>1.0548502988384657E-3</c:v>
                  </c:pt>
                  <c:pt idx="13">
                    <c:v>3.4070062607244566E-4</c:v>
                  </c:pt>
                  <c:pt idx="14">
                    <c:v>3.6568830870348554E-4</c:v>
                  </c:pt>
                  <c:pt idx="15">
                    <c:v>3.3934862149771365E-4</c:v>
                  </c:pt>
                  <c:pt idx="16">
                    <c:v>3.3878646421889904E-4</c:v>
                  </c:pt>
                  <c:pt idx="17">
                    <c:v>3.0613869778402589E-4</c:v>
                  </c:pt>
                  <c:pt idx="18">
                    <c:v>1.4761308783098646E-4</c:v>
                  </c:pt>
                  <c:pt idx="19">
                    <c:v>8.2310653206483047E-5</c:v>
                  </c:pt>
                  <c:pt idx="20">
                    <c:v>2.0727579322740064E-3</c:v>
                  </c:pt>
                  <c:pt idx="21">
                    <c:v>2.3411531775603075E-3</c:v>
                  </c:pt>
                  <c:pt idx="22">
                    <c:v>2.1304055907234443E-3</c:v>
                  </c:pt>
                  <c:pt idx="23">
                    <c:v>2.5308791452303748E-3</c:v>
                  </c:pt>
                  <c:pt idx="24">
                    <c:v>1.7733029572010886E-3</c:v>
                  </c:pt>
                  <c:pt idx="25">
                    <c:v>1.8497625679279393E-3</c:v>
                  </c:pt>
                  <c:pt idx="26">
                    <c:v>2.3302740481366954E-3</c:v>
                  </c:pt>
                  <c:pt idx="27">
                    <c:v>2.1634775352156236E-3</c:v>
                  </c:pt>
                  <c:pt idx="28">
                    <c:v>1.489938316399016E-3</c:v>
                  </c:pt>
                  <c:pt idx="29">
                    <c:v>1.1122109516857118E-3</c:v>
                  </c:pt>
                  <c:pt idx="30">
                    <c:v>6.7114015716966365E-4</c:v>
                  </c:pt>
                  <c:pt idx="31">
                    <c:v>1.7714861469687255E-4</c:v>
                  </c:pt>
                  <c:pt idx="32">
                    <c:v>2.996436726723449E-4</c:v>
                  </c:pt>
                  <c:pt idx="33">
                    <c:v>1.8696082916603496E-3</c:v>
                  </c:pt>
                  <c:pt idx="34">
                    <c:v>2.5261790147185826E-3</c:v>
                  </c:pt>
                  <c:pt idx="35">
                    <c:v>0</c:v>
                  </c:pt>
                  <c:pt idx="36">
                    <c:v>2.5756080605003544E-3</c:v>
                  </c:pt>
                  <c:pt idx="37">
                    <c:v>2.4732065695453791E-3</c:v>
                  </c:pt>
                  <c:pt idx="38">
                    <c:v>2.5558228434847748E-3</c:v>
                  </c:pt>
                  <c:pt idx="39">
                    <c:v>2.4581876192287791E-3</c:v>
                  </c:pt>
                  <c:pt idx="40">
                    <c:v>0</c:v>
                  </c:pt>
                  <c:pt idx="41">
                    <c:v>2.0045193379609363E-3</c:v>
                  </c:pt>
                  <c:pt idx="42">
                    <c:v>1.2730883125223703E-3</c:v>
                  </c:pt>
                  <c:pt idx="43">
                    <c:v>8.978285160176927E-4</c:v>
                  </c:pt>
                  <c:pt idx="44">
                    <c:v>1.9749359945919775E-3</c:v>
                  </c:pt>
                </c:numCache>
              </c:numRef>
            </c:plus>
            <c:minus>
              <c:numRef>
                <c:f>Scan!$G$86:$G$130</c:f>
                <c:numCache>
                  <c:formatCode>General</c:formatCode>
                  <c:ptCount val="45"/>
                  <c:pt idx="0">
                    <c:v>0</c:v>
                  </c:pt>
                  <c:pt idx="1">
                    <c:v>2.1682734507168853E-3</c:v>
                  </c:pt>
                  <c:pt idx="2">
                    <c:v>2.2550277937654472E-3</c:v>
                  </c:pt>
                  <c:pt idx="3">
                    <c:v>1.9210201819137309E-3</c:v>
                  </c:pt>
                  <c:pt idx="4">
                    <c:v>1.9980273893425091E-3</c:v>
                  </c:pt>
                  <c:pt idx="5">
                    <c:v>2.400780864578365E-3</c:v>
                  </c:pt>
                  <c:pt idx="6">
                    <c:v>1.4524804104455911E-3</c:v>
                  </c:pt>
                  <c:pt idx="7">
                    <c:v>2.3029972375730968E-3</c:v>
                  </c:pt>
                  <c:pt idx="8">
                    <c:v>2.5045128141189402E-3</c:v>
                  </c:pt>
                  <c:pt idx="9">
                    <c:v>2.4348398454140502E-3</c:v>
                  </c:pt>
                  <c:pt idx="10">
                    <c:v>2.1316189014812768E-3</c:v>
                  </c:pt>
                  <c:pt idx="11">
                    <c:v>2.372865328456058E-3</c:v>
                  </c:pt>
                  <c:pt idx="12">
                    <c:v>1.0548502988384657E-3</c:v>
                  </c:pt>
                  <c:pt idx="13">
                    <c:v>3.4070062607244566E-4</c:v>
                  </c:pt>
                  <c:pt idx="14">
                    <c:v>3.6568830870348554E-4</c:v>
                  </c:pt>
                  <c:pt idx="15">
                    <c:v>3.3934862149771365E-4</c:v>
                  </c:pt>
                  <c:pt idx="16">
                    <c:v>3.3878646421889904E-4</c:v>
                  </c:pt>
                  <c:pt idx="17">
                    <c:v>3.0613869778402589E-4</c:v>
                  </c:pt>
                  <c:pt idx="18">
                    <c:v>1.4761308783098646E-4</c:v>
                  </c:pt>
                  <c:pt idx="19">
                    <c:v>8.2310653206483047E-5</c:v>
                  </c:pt>
                  <c:pt idx="20">
                    <c:v>2.0727579322740064E-3</c:v>
                  </c:pt>
                  <c:pt idx="21">
                    <c:v>2.3411531775603075E-3</c:v>
                  </c:pt>
                  <c:pt idx="22">
                    <c:v>2.1304055907234443E-3</c:v>
                  </c:pt>
                  <c:pt idx="23">
                    <c:v>2.5308791452303748E-3</c:v>
                  </c:pt>
                  <c:pt idx="24">
                    <c:v>1.7733029572010886E-3</c:v>
                  </c:pt>
                  <c:pt idx="25">
                    <c:v>1.8497625679279393E-3</c:v>
                  </c:pt>
                  <c:pt idx="26">
                    <c:v>2.3302740481366954E-3</c:v>
                  </c:pt>
                  <c:pt idx="27">
                    <c:v>2.1634775352156236E-3</c:v>
                  </c:pt>
                  <c:pt idx="28">
                    <c:v>1.489938316399016E-3</c:v>
                  </c:pt>
                  <c:pt idx="29">
                    <c:v>1.1122109516857118E-3</c:v>
                  </c:pt>
                  <c:pt idx="30">
                    <c:v>6.7114015716966365E-4</c:v>
                  </c:pt>
                  <c:pt idx="31">
                    <c:v>1.7714861469687255E-4</c:v>
                  </c:pt>
                  <c:pt idx="32">
                    <c:v>2.996436726723449E-4</c:v>
                  </c:pt>
                  <c:pt idx="33">
                    <c:v>1.8696082916603496E-3</c:v>
                  </c:pt>
                  <c:pt idx="34">
                    <c:v>2.5261790147185826E-3</c:v>
                  </c:pt>
                  <c:pt idx="35">
                    <c:v>0</c:v>
                  </c:pt>
                  <c:pt idx="36">
                    <c:v>2.5756080605003544E-3</c:v>
                  </c:pt>
                  <c:pt idx="37">
                    <c:v>2.4732065695453791E-3</c:v>
                  </c:pt>
                  <c:pt idx="38">
                    <c:v>2.5558228434847748E-3</c:v>
                  </c:pt>
                  <c:pt idx="39">
                    <c:v>2.4581876192287791E-3</c:v>
                  </c:pt>
                  <c:pt idx="40">
                    <c:v>0</c:v>
                  </c:pt>
                  <c:pt idx="41">
                    <c:v>2.0045193379609363E-3</c:v>
                  </c:pt>
                  <c:pt idx="42">
                    <c:v>1.2730883125223703E-3</c:v>
                  </c:pt>
                  <c:pt idx="43">
                    <c:v>8.978285160176927E-4</c:v>
                  </c:pt>
                  <c:pt idx="44">
                    <c:v>1.9749359945919775E-3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Scan!$E$86:$E$129</c:f>
              <c:numCache>
                <c:formatCode>General</c:formatCode>
                <c:ptCount val="44"/>
                <c:pt idx="0">
                  <c:v>308.65032849999994</c:v>
                </c:pt>
                <c:pt idx="1">
                  <c:v>309.64362849999992</c:v>
                </c:pt>
                <c:pt idx="2">
                  <c:v>310.63692849999995</c:v>
                </c:pt>
                <c:pt idx="3">
                  <c:v>311.63022849999993</c:v>
                </c:pt>
                <c:pt idx="4">
                  <c:v>309.14697849999993</c:v>
                </c:pt>
                <c:pt idx="5">
                  <c:v>313.61682849999994</c:v>
                </c:pt>
                <c:pt idx="6">
                  <c:v>315.60342849999995</c:v>
                </c:pt>
                <c:pt idx="7">
                  <c:v>314.61012849999992</c:v>
                </c:pt>
                <c:pt idx="8">
                  <c:v>314.11347849999993</c:v>
                </c:pt>
                <c:pt idx="9">
                  <c:v>312.62352849999996</c:v>
                </c:pt>
                <c:pt idx="10">
                  <c:v>312.12687849999992</c:v>
                </c:pt>
                <c:pt idx="11">
                  <c:v>311.63022849999993</c:v>
                </c:pt>
                <c:pt idx="12">
                  <c:v>316.10007849999994</c:v>
                </c:pt>
                <c:pt idx="13">
                  <c:v>311.63022849999993</c:v>
                </c:pt>
                <c:pt idx="14">
                  <c:v>311.63022849999993</c:v>
                </c:pt>
                <c:pt idx="15">
                  <c:v>311.63022849999993</c:v>
                </c:pt>
                <c:pt idx="16">
                  <c:v>311.63022849999993</c:v>
                </c:pt>
                <c:pt idx="17">
                  <c:v>311.63022849999993</c:v>
                </c:pt>
                <c:pt idx="18">
                  <c:v>311.63022849999993</c:v>
                </c:pt>
                <c:pt idx="19">
                  <c:v>311.63022849999993</c:v>
                </c:pt>
                <c:pt idx="20">
                  <c:v>309.14697849999993</c:v>
                </c:pt>
                <c:pt idx="21">
                  <c:v>309.64362849999992</c:v>
                </c:pt>
                <c:pt idx="22">
                  <c:v>310.14027849999997</c:v>
                </c:pt>
                <c:pt idx="23">
                  <c:v>310.63692849999995</c:v>
                </c:pt>
                <c:pt idx="24">
                  <c:v>311.13357849999994</c:v>
                </c:pt>
                <c:pt idx="25">
                  <c:v>312.12687849999992</c:v>
                </c:pt>
                <c:pt idx="26">
                  <c:v>312.62352849999996</c:v>
                </c:pt>
                <c:pt idx="27">
                  <c:v>313.61682849999994</c:v>
                </c:pt>
                <c:pt idx="28">
                  <c:v>314.61012849999992</c:v>
                </c:pt>
                <c:pt idx="29">
                  <c:v>315.60342849999995</c:v>
                </c:pt>
                <c:pt idx="30">
                  <c:v>316.69605849999999</c:v>
                </c:pt>
                <c:pt idx="31">
                  <c:v>311.63022849999993</c:v>
                </c:pt>
                <c:pt idx="32">
                  <c:v>311.63022849999993</c:v>
                </c:pt>
                <c:pt idx="33">
                  <c:v>309.14697849999993</c:v>
                </c:pt>
                <c:pt idx="34">
                  <c:v>309.64362849999992</c:v>
                </c:pt>
                <c:pt idx="35">
                  <c:v>308.65032849999994</c:v>
                </c:pt>
                <c:pt idx="36">
                  <c:v>310.63692849999995</c:v>
                </c:pt>
                <c:pt idx="37">
                  <c:v>311.13357849999994</c:v>
                </c:pt>
                <c:pt idx="38">
                  <c:v>311.63022849999993</c:v>
                </c:pt>
                <c:pt idx="39">
                  <c:v>312.12687849999992</c:v>
                </c:pt>
                <c:pt idx="40">
                  <c:v>313.12017849999995</c:v>
                </c:pt>
                <c:pt idx="41">
                  <c:v>314.11347849999993</c:v>
                </c:pt>
                <c:pt idx="42">
                  <c:v>315.10677849999996</c:v>
                </c:pt>
                <c:pt idx="43">
                  <c:v>316.10007849999994</c:v>
                </c:pt>
              </c:numCache>
            </c:numRef>
          </c:xVal>
          <c:yVal>
            <c:numRef>
              <c:f>Scan!$F$86:$F$129</c:f>
              <c:numCache>
                <c:formatCode>General</c:formatCode>
                <c:ptCount val="44"/>
                <c:pt idx="0">
                  <c:v>0</c:v>
                </c:pt>
                <c:pt idx="1">
                  <c:v>6.9688996829251837E-2</c:v>
                </c:pt>
                <c:pt idx="2">
                  <c:v>7.6038253193339123E-2</c:v>
                </c:pt>
                <c:pt idx="3">
                  <c:v>7.4821208384710236E-2</c:v>
                </c:pt>
                <c:pt idx="4">
                  <c:v>4.9266672068714046E-2</c:v>
                </c:pt>
                <c:pt idx="5">
                  <c:v>7.7868245743893408E-2</c:v>
                </c:pt>
                <c:pt idx="6">
                  <c:v>3.328050713153724E-2</c:v>
                </c:pt>
                <c:pt idx="7">
                  <c:v>6.2563580874872834E-2</c:v>
                </c:pt>
                <c:pt idx="8">
                  <c:v>6.8634618899652708E-2</c:v>
                </c:pt>
                <c:pt idx="9">
                  <c:v>7.9085457271364318E-2</c:v>
                </c:pt>
                <c:pt idx="10">
                  <c:v>7.1369453110078307E-2</c:v>
                </c:pt>
                <c:pt idx="11">
                  <c:v>7.1541004249960655E-2</c:v>
                </c:pt>
                <c:pt idx="12">
                  <c:v>1.9364477388955928E-2</c:v>
                </c:pt>
                <c:pt idx="13">
                  <c:v>7.6993818784863555E-2</c:v>
                </c:pt>
                <c:pt idx="14">
                  <c:v>7.7254630431019558E-2</c:v>
                </c:pt>
                <c:pt idx="15">
                  <c:v>7.7040358744394619E-2</c:v>
                </c:pt>
                <c:pt idx="16">
                  <c:v>7.7588757396449701E-2</c:v>
                </c:pt>
                <c:pt idx="17">
                  <c:v>7.7882069795427195E-2</c:v>
                </c:pt>
                <c:pt idx="18">
                  <c:v>7.8616962305986693E-2</c:v>
                </c:pt>
                <c:pt idx="19">
                  <c:v>7.8208115885230883E-2</c:v>
                </c:pt>
                <c:pt idx="20">
                  <c:v>6.1905753348601565E-2</c:v>
                </c:pt>
                <c:pt idx="21">
                  <c:v>7.1548950513252649E-2</c:v>
                </c:pt>
                <c:pt idx="22">
                  <c:v>7.3553005059854376E-2</c:v>
                </c:pt>
                <c:pt idx="23">
                  <c:v>8.1027667984189727E-2</c:v>
                </c:pt>
                <c:pt idx="24">
                  <c:v>7.7398122943160119E-2</c:v>
                </c:pt>
                <c:pt idx="25">
                  <c:v>7.4841128331733189E-2</c:v>
                </c:pt>
                <c:pt idx="26">
                  <c:v>7.4349985392930182E-2</c:v>
                </c:pt>
                <c:pt idx="27">
                  <c:v>6.6507143359842355E-2</c:v>
                </c:pt>
                <c:pt idx="28">
                  <c:v>4.2036332910857628E-2</c:v>
                </c:pt>
                <c:pt idx="29">
                  <c:v>2.1964406397837352E-2</c:v>
                </c:pt>
                <c:pt idx="30">
                  <c:v>7.3212747631352286E-3</c:v>
                </c:pt>
                <c:pt idx="31">
                  <c:v>7.6147121332197532E-2</c:v>
                </c:pt>
                <c:pt idx="32">
                  <c:v>7.6740376740376745E-2</c:v>
                </c:pt>
                <c:pt idx="33">
                  <c:v>6.427755723530372E-2</c:v>
                </c:pt>
                <c:pt idx="34">
                  <c:v>7.0778108376160845E-2</c:v>
                </c:pt>
                <c:pt idx="35">
                  <c:v>0</c:v>
                </c:pt>
                <c:pt idx="36">
                  <c:v>7.9260127217944426E-2</c:v>
                </c:pt>
                <c:pt idx="37">
                  <c:v>7.5584688840333411E-2</c:v>
                </c:pt>
                <c:pt idx="38">
                  <c:v>7.4689522476823506E-2</c:v>
                </c:pt>
                <c:pt idx="39">
                  <c:v>7.5406683227822749E-2</c:v>
                </c:pt>
                <c:pt idx="40">
                  <c:v>0</c:v>
                </c:pt>
                <c:pt idx="41">
                  <c:v>5.1885696584836986E-2</c:v>
                </c:pt>
                <c:pt idx="42">
                  <c:v>3.0739217547189709E-2</c:v>
                </c:pt>
                <c:pt idx="43">
                  <c:v>1.1532816104005033E-2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Scan!$D$86:$D$130</c15:f>
                <c15:dlblRangeCache>
                  <c:ptCount val="45"/>
                  <c:pt idx="0">
                    <c:v>83</c:v>
                  </c:pt>
                  <c:pt idx="1">
                    <c:v>84</c:v>
                  </c:pt>
                  <c:pt idx="2">
                    <c:v>85</c:v>
                  </c:pt>
                  <c:pt idx="3">
                    <c:v>86</c:v>
                  </c:pt>
                  <c:pt idx="4">
                    <c:v>87</c:v>
                  </c:pt>
                  <c:pt idx="5">
                    <c:v>88</c:v>
                  </c:pt>
                  <c:pt idx="6">
                    <c:v>89</c:v>
                  </c:pt>
                  <c:pt idx="7">
                    <c:v>90</c:v>
                  </c:pt>
                  <c:pt idx="8">
                    <c:v>91</c:v>
                  </c:pt>
                  <c:pt idx="9">
                    <c:v>92</c:v>
                  </c:pt>
                  <c:pt idx="10">
                    <c:v>93</c:v>
                  </c:pt>
                  <c:pt idx="11">
                    <c:v>94</c:v>
                  </c:pt>
                  <c:pt idx="12">
                    <c:v>95</c:v>
                  </c:pt>
                  <c:pt idx="13">
                    <c:v>96_1</c:v>
                  </c:pt>
                  <c:pt idx="14">
                    <c:v>96_2</c:v>
                  </c:pt>
                  <c:pt idx="15">
                    <c:v>96_3</c:v>
                  </c:pt>
                  <c:pt idx="16">
                    <c:v>96_4</c:v>
                  </c:pt>
                  <c:pt idx="17">
                    <c:v>96_5</c:v>
                  </c:pt>
                  <c:pt idx="18">
                    <c:v>96_6</c:v>
                  </c:pt>
                  <c:pt idx="19">
                    <c:v>96</c:v>
                  </c:pt>
                  <c:pt idx="20">
                    <c:v>97</c:v>
                  </c:pt>
                  <c:pt idx="21">
                    <c:v>98</c:v>
                  </c:pt>
                  <c:pt idx="22">
                    <c:v>99</c:v>
                  </c:pt>
                  <c:pt idx="23">
                    <c:v>100</c:v>
                  </c:pt>
                  <c:pt idx="24">
                    <c:v>101</c:v>
                  </c:pt>
                  <c:pt idx="25">
                    <c:v>102</c:v>
                  </c:pt>
                  <c:pt idx="26">
                    <c:v>103</c:v>
                  </c:pt>
                  <c:pt idx="27">
                    <c:v>104</c:v>
                  </c:pt>
                  <c:pt idx="28">
                    <c:v>105</c:v>
                  </c:pt>
                  <c:pt idx="29">
                    <c:v>106</c:v>
                  </c:pt>
                  <c:pt idx="30">
                    <c:v>107</c:v>
                  </c:pt>
                  <c:pt idx="31">
                    <c:v>108</c:v>
                  </c:pt>
                  <c:pt idx="32">
                    <c:v>108_1</c:v>
                  </c:pt>
                  <c:pt idx="33">
                    <c:v>109</c:v>
                  </c:pt>
                  <c:pt idx="34">
                    <c:v>110</c:v>
                  </c:pt>
                  <c:pt idx="35">
                    <c:v>111</c:v>
                  </c:pt>
                  <c:pt idx="36">
                    <c:v>112</c:v>
                  </c:pt>
                  <c:pt idx="37">
                    <c:v>113</c:v>
                  </c:pt>
                  <c:pt idx="38">
                    <c:v>114</c:v>
                  </c:pt>
                  <c:pt idx="39">
                    <c:v>115</c:v>
                  </c:pt>
                  <c:pt idx="40">
                    <c:v>116</c:v>
                  </c:pt>
                  <c:pt idx="41">
                    <c:v>117</c:v>
                  </c:pt>
                  <c:pt idx="42">
                    <c:v>118</c:v>
                  </c:pt>
                  <c:pt idx="43">
                    <c:v>119</c:v>
                  </c:pt>
                  <c:pt idx="44">
                    <c:v>120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5EF1-D44C-8A1C-E9EF94653614}"/>
            </c:ext>
          </c:extLst>
        </c:ser>
        <c:ser>
          <c:idx val="3"/>
          <c:order val="3"/>
          <c:tx>
            <c:v>LNL2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4127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4E768C8-6AC1-2642-B7E0-333A526BD86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5EF1-D44C-8A1C-E9EF946536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753A48-28E8-2F42-BA80-80358CD68EA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5EF1-D44C-8A1C-E9EF946536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5889223-9A6A-CE42-BCB0-2B9B67BC654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5EF1-D44C-8A1C-E9EF946536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4F97225-7055-0C4A-927F-C55A508DB4E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5EF1-D44C-8A1C-E9EF946536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84F3AE9-A48C-0646-9CDB-405BAB19B88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5EF1-D44C-8A1C-E9EF946536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07FB63-918C-004D-8C19-6A198CBCF42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5EF1-D44C-8A1C-E9EF946536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6A6E019-1369-4E45-B58D-2C9A1C9565F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5EF1-D44C-8A1C-E9EF946536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9A65EC0-B5C0-AA4D-833E-B93D768E33B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5EF1-D44C-8A1C-E9EF946536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3FD6617-19F1-F84C-A89D-F76C89D5854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5EF1-D44C-8A1C-E9EF9465361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3C0AF0C-D719-BD43-84B2-33B903EC6ED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5EF1-D44C-8A1C-E9EF9465361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B3C4F5F-B6D9-E24D-8CB1-0489F639181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5EF1-D44C-8A1C-E9EF946536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39C6B41-D032-AB41-AAFF-83EB4DFDB8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5EF1-D44C-8A1C-E9EF9465361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DF5032B-0B27-6644-8021-6B94F74DF7A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5EF1-D44C-8A1C-E9EF9465361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B26351E-F793-2D4B-9FD0-D8F509225BE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5EF1-D44C-8A1C-E9EF9465361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0E43D46-8998-5046-AE58-867D6E28CDF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5EF1-D44C-8A1C-E9EF9465361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B9F911F-FEB8-7149-9D1B-2EC30B3402A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5EF1-D44C-8A1C-E9EF9465361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A1F3F4A-FE15-1743-97A4-526B4A7B33D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5EF1-D44C-8A1C-E9EF9465361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DDAD501-3B53-8744-B070-95FD39C3198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5EF1-D44C-8A1C-E9EF9465361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FC13399-84DB-3D44-80AE-5A8EAFB11D8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5EF1-D44C-8A1C-E9EF9465361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8D1A0CE-9B98-334C-8A95-F17A9EE72C7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5EF1-D44C-8A1C-E9EF9465361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F6EBD05-ED41-FE47-A3AF-ACE5B68C88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5EF1-D44C-8A1C-E9EF9465361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84C19A9-0E66-7546-959E-C8ABF460A31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5EF1-D44C-8A1C-E9EF9465361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9253708-F561-D346-A3B9-5E9B22A8639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5EF1-D44C-8A1C-E9EF9465361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B5F93BD-1AA7-894E-A4DA-32CFCE81E73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5EF1-D44C-8A1C-E9EF9465361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155D9EC-66DA-0B4A-A9A9-DA379E90ADA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5EF1-D44C-8A1C-E9EF9465361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009B93C-B6A5-4C4D-A85E-952559D40F3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5EF1-D44C-8A1C-E9EF9465361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0D740B0-0D41-3341-BF15-7FF2C2445C9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5EF1-D44C-8A1C-E9EF9465361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8C45F87-EC60-994C-9B9F-76CF66A4E23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5EF1-D44C-8A1C-E9EF9465361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D9CE32D-EDCE-9A4F-A7D3-0DD7CAD64ED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5EF1-D44C-8A1C-E9EF9465361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DC8AB34-8B1F-D14F-A609-368BF104250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5EF1-D44C-8A1C-E9EF9465361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B33E8C9-A9FF-5544-89C0-9BB142524E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5EF1-D44C-8A1C-E9EF9465361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651CF16-DDC6-2047-ADA2-336B5C31921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5EF1-D44C-8A1C-E9EF9465361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1432CB3-1E70-FC4F-8239-FD5FB27D96A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5EF1-D44C-8A1C-E9EF9465361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C28EB843-67E9-2D4D-A934-65A940657E4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5EF1-D44C-8A1C-E9EF9465361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1D73724-33CB-124F-A3FD-0E2D5A37863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5EF1-D44C-8A1C-E9EF9465361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CD6F2EA-64E5-5F44-B444-78E164DF8CB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5EF1-D44C-8A1C-E9EF9465361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8B2CFCB-6A98-B747-A178-DC629233E39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5EF1-D44C-8A1C-E9EF94653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GB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Scan!$G$130:$G$172</c:f>
                <c:numCache>
                  <c:formatCode>General</c:formatCode>
                  <c:ptCount val="43"/>
                  <c:pt idx="0">
                    <c:v>1.9749359945919775E-3</c:v>
                  </c:pt>
                  <c:pt idx="1">
                    <c:v>1.968298741390245E-3</c:v>
                  </c:pt>
                  <c:pt idx="2">
                    <c:v>1.8625745906614326E-3</c:v>
                  </c:pt>
                  <c:pt idx="3">
                    <c:v>2.0322169733865076E-3</c:v>
                  </c:pt>
                  <c:pt idx="4">
                    <c:v>1.9525480368812254E-3</c:v>
                  </c:pt>
                  <c:pt idx="5">
                    <c:v>1.9661107815334674E-3</c:v>
                  </c:pt>
                  <c:pt idx="6">
                    <c:v>1.9488734276849123E-3</c:v>
                  </c:pt>
                  <c:pt idx="7">
                    <c:v>2.1255251750561823E-3</c:v>
                  </c:pt>
                  <c:pt idx="8">
                    <c:v>1.7328086891661501E-3</c:v>
                  </c:pt>
                  <c:pt idx="9">
                    <c:v>1.6388700499548714E-3</c:v>
                  </c:pt>
                  <c:pt idx="10">
                    <c:v>2.0118637514372514E-3</c:v>
                  </c:pt>
                  <c:pt idx="11">
                    <c:v>2.0879158881635922E-3</c:v>
                  </c:pt>
                  <c:pt idx="12">
                    <c:v>1.6225755940637548E-3</c:v>
                  </c:pt>
                  <c:pt idx="13">
                    <c:v>1.757469244288225E-5</c:v>
                  </c:pt>
                  <c:pt idx="14">
                    <c:v>0</c:v>
                  </c:pt>
                  <c:pt idx="15">
                    <c:v>2.1548205299781434E-3</c:v>
                  </c:pt>
                  <c:pt idx="16">
                    <c:v>1.0193971478101507E-4</c:v>
                  </c:pt>
                  <c:pt idx="17">
                    <c:v>2.5285550069184637E-3</c:v>
                  </c:pt>
                  <c:pt idx="18">
                    <c:v>2.3785997726685345E-3</c:v>
                  </c:pt>
                  <c:pt idx="19">
                    <c:v>9.7602056491549803E-4</c:v>
                  </c:pt>
                  <c:pt idx="20">
                    <c:v>2.4629577406030194E-3</c:v>
                  </c:pt>
                  <c:pt idx="21">
                    <c:v>2.6823908983295485E-3</c:v>
                  </c:pt>
                  <c:pt idx="22">
                    <c:v>2.1690796271215062E-3</c:v>
                  </c:pt>
                  <c:pt idx="23">
                    <c:v>2.6753986542694648E-3</c:v>
                  </c:pt>
                  <c:pt idx="24">
                    <c:v>2.0458972929577857E-3</c:v>
                  </c:pt>
                  <c:pt idx="25">
                    <c:v>2.6666299536493134E-3</c:v>
                  </c:pt>
                  <c:pt idx="26">
                    <c:v>1.1488097481673553E-3</c:v>
                  </c:pt>
                  <c:pt idx="27">
                    <c:v>2.2901698230665224E-3</c:v>
                  </c:pt>
                  <c:pt idx="28">
                    <c:v>2.738897578632488E-3</c:v>
                  </c:pt>
                  <c:pt idx="29">
                    <c:v>2.9167203463269366E-3</c:v>
                  </c:pt>
                  <c:pt idx="30">
                    <c:v>3.6498973564343474E-3</c:v>
                  </c:pt>
                  <c:pt idx="31">
                    <c:v>3.2760242366739896E-3</c:v>
                  </c:pt>
                  <c:pt idx="32">
                    <c:v>1.39664553902353E-3</c:v>
                  </c:pt>
                  <c:pt idx="33">
                    <c:v>2.3253100431911114E-3</c:v>
                  </c:pt>
                  <c:pt idx="34">
                    <c:v>1.3725328657462792E-3</c:v>
                  </c:pt>
                  <c:pt idx="35">
                    <c:v>2.1160036234897346E-3</c:v>
                  </c:pt>
                  <c:pt idx="36">
                    <c:v>1.7643396054954309E-3</c:v>
                  </c:pt>
                  <c:pt idx="37">
                    <c:v>1.5419784844757577E-3</c:v>
                  </c:pt>
                  <c:pt idx="38">
                    <c:v>2.3621973554334118E-3</c:v>
                  </c:pt>
                  <c:pt idx="39">
                    <c:v>1.2400819701941634E-3</c:v>
                  </c:pt>
                  <c:pt idx="40">
                    <c:v>2.3351458568655523E-3</c:v>
                  </c:pt>
                  <c:pt idx="41">
                    <c:v>2.219475316166143E-3</c:v>
                  </c:pt>
                  <c:pt idx="42">
                    <c:v>1.8203623410595546E-3</c:v>
                  </c:pt>
                </c:numCache>
              </c:numRef>
            </c:plus>
            <c:minus>
              <c:numRef>
                <c:f>Scan!$G$130:$G$172</c:f>
                <c:numCache>
                  <c:formatCode>General</c:formatCode>
                  <c:ptCount val="43"/>
                  <c:pt idx="0">
                    <c:v>1.9749359945919775E-3</c:v>
                  </c:pt>
                  <c:pt idx="1">
                    <c:v>1.968298741390245E-3</c:v>
                  </c:pt>
                  <c:pt idx="2">
                    <c:v>1.8625745906614326E-3</c:v>
                  </c:pt>
                  <c:pt idx="3">
                    <c:v>2.0322169733865076E-3</c:v>
                  </c:pt>
                  <c:pt idx="4">
                    <c:v>1.9525480368812254E-3</c:v>
                  </c:pt>
                  <c:pt idx="5">
                    <c:v>1.9661107815334674E-3</c:v>
                  </c:pt>
                  <c:pt idx="6">
                    <c:v>1.9488734276849123E-3</c:v>
                  </c:pt>
                  <c:pt idx="7">
                    <c:v>2.1255251750561823E-3</c:v>
                  </c:pt>
                  <c:pt idx="8">
                    <c:v>1.7328086891661501E-3</c:v>
                  </c:pt>
                  <c:pt idx="9">
                    <c:v>1.6388700499548714E-3</c:v>
                  </c:pt>
                  <c:pt idx="10">
                    <c:v>2.0118637514372514E-3</c:v>
                  </c:pt>
                  <c:pt idx="11">
                    <c:v>2.0879158881635922E-3</c:v>
                  </c:pt>
                  <c:pt idx="12">
                    <c:v>1.6225755940637548E-3</c:v>
                  </c:pt>
                  <c:pt idx="13">
                    <c:v>1.757469244288225E-5</c:v>
                  </c:pt>
                  <c:pt idx="14">
                    <c:v>0</c:v>
                  </c:pt>
                  <c:pt idx="15">
                    <c:v>2.1548205299781434E-3</c:v>
                  </c:pt>
                  <c:pt idx="16">
                    <c:v>1.0193971478101507E-4</c:v>
                  </c:pt>
                  <c:pt idx="17">
                    <c:v>2.5285550069184637E-3</c:v>
                  </c:pt>
                  <c:pt idx="18">
                    <c:v>2.3785997726685345E-3</c:v>
                  </c:pt>
                  <c:pt idx="19">
                    <c:v>9.7602056491549803E-4</c:v>
                  </c:pt>
                  <c:pt idx="20">
                    <c:v>2.4629577406030194E-3</c:v>
                  </c:pt>
                  <c:pt idx="21">
                    <c:v>2.6823908983295485E-3</c:v>
                  </c:pt>
                  <c:pt idx="22">
                    <c:v>2.1690796271215062E-3</c:v>
                  </c:pt>
                  <c:pt idx="23">
                    <c:v>2.6753986542694648E-3</c:v>
                  </c:pt>
                  <c:pt idx="24">
                    <c:v>2.0458972929577857E-3</c:v>
                  </c:pt>
                  <c:pt idx="25">
                    <c:v>2.6666299536493134E-3</c:v>
                  </c:pt>
                  <c:pt idx="26">
                    <c:v>1.1488097481673553E-3</c:v>
                  </c:pt>
                  <c:pt idx="27">
                    <c:v>2.2901698230665224E-3</c:v>
                  </c:pt>
                  <c:pt idx="28">
                    <c:v>2.738897578632488E-3</c:v>
                  </c:pt>
                  <c:pt idx="29">
                    <c:v>2.9167203463269366E-3</c:v>
                  </c:pt>
                  <c:pt idx="30">
                    <c:v>3.6498973564343474E-3</c:v>
                  </c:pt>
                  <c:pt idx="31">
                    <c:v>3.2760242366739896E-3</c:v>
                  </c:pt>
                  <c:pt idx="32">
                    <c:v>1.39664553902353E-3</c:v>
                  </c:pt>
                  <c:pt idx="33">
                    <c:v>2.3253100431911114E-3</c:v>
                  </c:pt>
                  <c:pt idx="34">
                    <c:v>1.3725328657462792E-3</c:v>
                  </c:pt>
                  <c:pt idx="35">
                    <c:v>2.1160036234897346E-3</c:v>
                  </c:pt>
                  <c:pt idx="36">
                    <c:v>1.7643396054954309E-3</c:v>
                  </c:pt>
                  <c:pt idx="37">
                    <c:v>1.5419784844757577E-3</c:v>
                  </c:pt>
                  <c:pt idx="38">
                    <c:v>2.3621973554334118E-3</c:v>
                  </c:pt>
                  <c:pt idx="39">
                    <c:v>1.2400819701941634E-3</c:v>
                  </c:pt>
                  <c:pt idx="40">
                    <c:v>2.3351458568655523E-3</c:v>
                  </c:pt>
                  <c:pt idx="41">
                    <c:v>2.219475316166143E-3</c:v>
                  </c:pt>
                  <c:pt idx="42">
                    <c:v>1.8203623410595546E-3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Scan!$E$130:$E$166</c:f>
              <c:numCache>
                <c:formatCode>General</c:formatCode>
                <c:ptCount val="37"/>
                <c:pt idx="0">
                  <c:v>309.14697849999993</c:v>
                </c:pt>
                <c:pt idx="1">
                  <c:v>310.14027849999997</c:v>
                </c:pt>
                <c:pt idx="2">
                  <c:v>311.13357849999994</c:v>
                </c:pt>
                <c:pt idx="3">
                  <c:v>312.12687849999992</c:v>
                </c:pt>
                <c:pt idx="4">
                  <c:v>313.12017849999995</c:v>
                </c:pt>
                <c:pt idx="5">
                  <c:v>312.62352849999996</c:v>
                </c:pt>
                <c:pt idx="6">
                  <c:v>312.87185349999993</c:v>
                </c:pt>
                <c:pt idx="7">
                  <c:v>313.41816849999998</c:v>
                </c:pt>
                <c:pt idx="8">
                  <c:v>318.58332849999994</c:v>
                </c:pt>
                <c:pt idx="9">
                  <c:v>328.51632849999993</c:v>
                </c:pt>
                <c:pt idx="10">
                  <c:v>338.44932849999992</c:v>
                </c:pt>
                <c:pt idx="11">
                  <c:v>348.38232849999997</c:v>
                </c:pt>
                <c:pt idx="12">
                  <c:v>358.31532849999996</c:v>
                </c:pt>
                <c:pt idx="13">
                  <c:v>308.15367849999996</c:v>
                </c:pt>
                <c:pt idx="14">
                  <c:v>308.65032849999994</c:v>
                </c:pt>
                <c:pt idx="15">
                  <c:v>309.14697849999993</c:v>
                </c:pt>
                <c:pt idx="16">
                  <c:v>310.14027849999997</c:v>
                </c:pt>
                <c:pt idx="17">
                  <c:v>310.14027849999997</c:v>
                </c:pt>
                <c:pt idx="18">
                  <c:v>309.64362849999992</c:v>
                </c:pt>
                <c:pt idx="19">
                  <c:v>309.14697849999993</c:v>
                </c:pt>
                <c:pt idx="20">
                  <c:v>310.63692849999995</c:v>
                </c:pt>
                <c:pt idx="21">
                  <c:v>311.13357849999994</c:v>
                </c:pt>
                <c:pt idx="22">
                  <c:v>311.63022849999993</c:v>
                </c:pt>
                <c:pt idx="23">
                  <c:v>312.12687849999992</c:v>
                </c:pt>
                <c:pt idx="24">
                  <c:v>312.62352849999996</c:v>
                </c:pt>
                <c:pt idx="25">
                  <c:v>313.12017849999995</c:v>
                </c:pt>
                <c:pt idx="26">
                  <c:v>314.11347849999993</c:v>
                </c:pt>
                <c:pt idx="27">
                  <c:v>315.10677849999996</c:v>
                </c:pt>
                <c:pt idx="28">
                  <c:v>314.61012849999992</c:v>
                </c:pt>
                <c:pt idx="29">
                  <c:v>313.61682849999994</c:v>
                </c:pt>
                <c:pt idx="30">
                  <c:v>314.11347849999993</c:v>
                </c:pt>
                <c:pt idx="31">
                  <c:v>314.11347849999993</c:v>
                </c:pt>
                <c:pt idx="32">
                  <c:v>314.11347849999993</c:v>
                </c:pt>
                <c:pt idx="33">
                  <c:v>314.11347849999993</c:v>
                </c:pt>
                <c:pt idx="34">
                  <c:v>328.51632849999993</c:v>
                </c:pt>
                <c:pt idx="35">
                  <c:v>338.44932849999992</c:v>
                </c:pt>
                <c:pt idx="36">
                  <c:v>318.68265849999995</c:v>
                </c:pt>
              </c:numCache>
            </c:numRef>
          </c:xVal>
          <c:yVal>
            <c:numRef>
              <c:f>Scan!$F$130:$F$166</c:f>
              <c:numCache>
                <c:formatCode>General</c:formatCode>
                <c:ptCount val="37"/>
                <c:pt idx="0">
                  <c:v>6.0518174787316317E-2</c:v>
                </c:pt>
                <c:pt idx="1">
                  <c:v>6.0635103188294674E-2</c:v>
                </c:pt>
                <c:pt idx="2">
                  <c:v>5.8039450089659293E-2</c:v>
                </c:pt>
                <c:pt idx="3">
                  <c:v>6.1874249098918706E-2</c:v>
                </c:pt>
                <c:pt idx="4">
                  <c:v>5.5741741330962317E-2</c:v>
                </c:pt>
                <c:pt idx="5">
                  <c:v>6.2236024844720496E-2</c:v>
                </c:pt>
                <c:pt idx="6">
                  <c:v>6.1350832662663279E-2</c:v>
                </c:pt>
                <c:pt idx="7">
                  <c:v>6.1750073163593794E-2</c:v>
                </c:pt>
                <c:pt idx="8">
                  <c:v>5.4933041814703473E-2</c:v>
                </c:pt>
                <c:pt idx="9">
                  <c:v>5.3433195938473912E-2</c:v>
                </c:pt>
                <c:pt idx="10">
                  <c:v>7.0472689678938605E-2</c:v>
                </c:pt>
                <c:pt idx="11">
                  <c:v>6.011602610587382E-2</c:v>
                </c:pt>
                <c:pt idx="12">
                  <c:v>4.1842320518467251E-2</c:v>
                </c:pt>
                <c:pt idx="13">
                  <c:v>1.757469244288225E-5</c:v>
                </c:pt>
                <c:pt idx="14">
                  <c:v>0</c:v>
                </c:pt>
                <c:pt idx="15">
                  <c:v>6.1137692716640088E-2</c:v>
                </c:pt>
                <c:pt idx="16">
                  <c:v>8.5329691534632587E-2</c:v>
                </c:pt>
                <c:pt idx="17">
                  <c:v>7.9478722548467537E-2</c:v>
                </c:pt>
                <c:pt idx="18">
                  <c:v>6.975423797550491E-2</c:v>
                </c:pt>
                <c:pt idx="19">
                  <c:v>3.1141021719180179E-2</c:v>
                </c:pt>
                <c:pt idx="20">
                  <c:v>8.202056060942238E-2</c:v>
                </c:pt>
                <c:pt idx="21">
                  <c:v>8.5752643060916262E-2</c:v>
                </c:pt>
                <c:pt idx="22">
                  <c:v>8.5314068273313851E-2</c:v>
                </c:pt>
                <c:pt idx="23">
                  <c:v>8.5821517931609678E-2</c:v>
                </c:pt>
                <c:pt idx="24">
                  <c:v>8.1554095668240609E-2</c:v>
                </c:pt>
                <c:pt idx="25">
                  <c:v>8.1014658123409106E-2</c:v>
                </c:pt>
                <c:pt idx="26">
                  <c:v>3.2022749752720077E-2</c:v>
                </c:pt>
                <c:pt idx="27">
                  <c:v>6.9840793030940221E-2</c:v>
                </c:pt>
                <c:pt idx="28">
                  <c:v>6.6808892881203688E-2</c:v>
                </c:pt>
                <c:pt idx="29">
                  <c:v>7.1086644327429394E-2</c:v>
                </c:pt>
                <c:pt idx="30">
                  <c:v>7.7426015141087406E-2</c:v>
                </c:pt>
                <c:pt idx="31">
                  <c:v>7.6339097427245886E-2</c:v>
                </c:pt>
                <c:pt idx="32">
                  <c:v>5.5883276903207789E-2</c:v>
                </c:pt>
                <c:pt idx="33">
                  <c:v>7.2979180558642665E-2</c:v>
                </c:pt>
                <c:pt idx="34">
                  <c:v>4.5231153685964184E-2</c:v>
                </c:pt>
                <c:pt idx="35">
                  <c:v>6.4390515263194489E-2</c:v>
                </c:pt>
                <c:pt idx="36">
                  <c:v>5.3949570134441176E-2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Scan!$D$130:$D$172</c15:f>
                <c15:dlblRangeCache>
                  <c:ptCount val="43"/>
                  <c:pt idx="0">
                    <c:v>120</c:v>
                  </c:pt>
                  <c:pt idx="1">
                    <c:v>121</c:v>
                  </c:pt>
                  <c:pt idx="2">
                    <c:v>122</c:v>
                  </c:pt>
                  <c:pt idx="3">
                    <c:v>123</c:v>
                  </c:pt>
                  <c:pt idx="4">
                    <c:v>124</c:v>
                  </c:pt>
                  <c:pt idx="5">
                    <c:v>125</c:v>
                  </c:pt>
                  <c:pt idx="6">
                    <c:v>126</c:v>
                  </c:pt>
                  <c:pt idx="7">
                    <c:v>127</c:v>
                  </c:pt>
                  <c:pt idx="8">
                    <c:v>128</c:v>
                  </c:pt>
                  <c:pt idx="9">
                    <c:v>129</c:v>
                  </c:pt>
                  <c:pt idx="10">
                    <c:v>130</c:v>
                  </c:pt>
                  <c:pt idx="11">
                    <c:v>131</c:v>
                  </c:pt>
                  <c:pt idx="12">
                    <c:v>132</c:v>
                  </c:pt>
                  <c:pt idx="13">
                    <c:v>133</c:v>
                  </c:pt>
                  <c:pt idx="14">
                    <c:v>134</c:v>
                  </c:pt>
                  <c:pt idx="15">
                    <c:v>135</c:v>
                  </c:pt>
                  <c:pt idx="16">
                    <c:v>136</c:v>
                  </c:pt>
                  <c:pt idx="17">
                    <c:v>137</c:v>
                  </c:pt>
                  <c:pt idx="18">
                    <c:v>138</c:v>
                  </c:pt>
                  <c:pt idx="19">
                    <c:v>139</c:v>
                  </c:pt>
                  <c:pt idx="20">
                    <c:v>140</c:v>
                  </c:pt>
                  <c:pt idx="21">
                    <c:v>141</c:v>
                  </c:pt>
                  <c:pt idx="22">
                    <c:v>142</c:v>
                  </c:pt>
                  <c:pt idx="23">
                    <c:v>143</c:v>
                  </c:pt>
                  <c:pt idx="24">
                    <c:v>144</c:v>
                  </c:pt>
                  <c:pt idx="25">
                    <c:v>145</c:v>
                  </c:pt>
                  <c:pt idx="26">
                    <c:v>146</c:v>
                  </c:pt>
                  <c:pt idx="27">
                    <c:v>147</c:v>
                  </c:pt>
                  <c:pt idx="28">
                    <c:v>148</c:v>
                  </c:pt>
                  <c:pt idx="29">
                    <c:v>149</c:v>
                  </c:pt>
                  <c:pt idx="30">
                    <c:v>150</c:v>
                  </c:pt>
                  <c:pt idx="31">
                    <c:v>151</c:v>
                  </c:pt>
                  <c:pt idx="32">
                    <c:v>152</c:v>
                  </c:pt>
                  <c:pt idx="33">
                    <c:v>153</c:v>
                  </c:pt>
                  <c:pt idx="34">
                    <c:v>154</c:v>
                  </c:pt>
                  <c:pt idx="35">
                    <c:v>155</c:v>
                  </c:pt>
                  <c:pt idx="36">
                    <c:v>156</c:v>
                  </c:pt>
                  <c:pt idx="37">
                    <c:v>157</c:v>
                  </c:pt>
                  <c:pt idx="38">
                    <c:v>158</c:v>
                  </c:pt>
                  <c:pt idx="39">
                    <c:v>159</c:v>
                  </c:pt>
                  <c:pt idx="40">
                    <c:v>160</c:v>
                  </c:pt>
                  <c:pt idx="41">
                    <c:v>161</c:v>
                  </c:pt>
                  <c:pt idx="42">
                    <c:v>162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5EF1-D44C-8A1C-E9EF94653614}"/>
            </c:ext>
          </c:extLst>
        </c:ser>
        <c:ser>
          <c:idx val="4"/>
          <c:order val="4"/>
          <c:tx>
            <c:v>LNL9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50800">
                <a:solidFill>
                  <a:srgbClr val="FF54FF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B6D2063-8C04-E640-B165-5325C7131BBE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5EF1-D44C-8A1C-E9EF946536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CA7395-180E-2340-ADBC-1D9B9C2A86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5EF1-D44C-8A1C-E9EF946536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738F29-07A9-8049-8124-D5CEBD76FCD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5EF1-D44C-8A1C-E9EF946536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130B5F-0E74-4342-981B-64F966451C3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5EF1-D44C-8A1C-E9EF946536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994FF32-D512-FE41-B77C-897CDA397DE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5EF1-D44C-8A1C-E9EF946536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E6F263A-FCB2-FB47-B8EE-6ED2F0B8A69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5EF1-D44C-8A1C-E9EF946536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CDDC27E-5086-514E-91D1-D1C3F9F5BDC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5EF1-D44C-8A1C-E9EF946536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8982443-0418-314D-BDF6-757B778C4C5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5EF1-D44C-8A1C-E9EF946536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B569A63-A817-0E4F-BDF0-057B046EFF9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5EF1-D44C-8A1C-E9EF9465361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381796D-BA0A-6749-A84E-7048146AD08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5EF1-D44C-8A1C-E9EF9465361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D8F7C09-DFE8-5040-881B-84360FE699C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5EF1-D44C-8A1C-E9EF946536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AE97DCF-5C6E-6344-88CB-CC79E46AA2C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5EF1-D44C-8A1C-E9EF9465361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5EF1-D44C-8A1C-E9EF9465361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5EF1-D44C-8A1C-E9EF9465361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5EF1-D44C-8A1C-E9EF9465361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5EF1-D44C-8A1C-E9EF9465361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5EF1-D44C-8A1C-E9EF9465361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5EF1-D44C-8A1C-E9EF9465361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5EF1-D44C-8A1C-E9EF94653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GB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Scan!$E$167:$E$185</c:f>
              <c:numCache>
                <c:formatCode>General</c:formatCode>
                <c:ptCount val="19"/>
                <c:pt idx="0">
                  <c:v>309.14697849999993</c:v>
                </c:pt>
                <c:pt idx="1">
                  <c:v>309.64362849999992</c:v>
                </c:pt>
                <c:pt idx="2">
                  <c:v>310.14027849999997</c:v>
                </c:pt>
                <c:pt idx="3">
                  <c:v>311.13357849999994</c:v>
                </c:pt>
                <c:pt idx="4">
                  <c:v>312.12687849999992</c:v>
                </c:pt>
                <c:pt idx="5">
                  <c:v>312.62352849999996</c:v>
                </c:pt>
                <c:pt idx="6">
                  <c:v>313.12017849999995</c:v>
                </c:pt>
                <c:pt idx="7">
                  <c:v>314.11347849999993</c:v>
                </c:pt>
                <c:pt idx="8">
                  <c:v>311.63022849999993</c:v>
                </c:pt>
                <c:pt idx="9">
                  <c:v>308.65032849999994</c:v>
                </c:pt>
                <c:pt idx="10">
                  <c:v>310.63692849999995</c:v>
                </c:pt>
                <c:pt idx="11">
                  <c:v>310.63692849999995</c:v>
                </c:pt>
              </c:numCache>
            </c:numRef>
          </c:xVal>
          <c:yVal>
            <c:numRef>
              <c:f>Scan!$F$167:$F$185</c:f>
              <c:numCache>
                <c:formatCode>General</c:formatCode>
                <c:ptCount val="19"/>
                <c:pt idx="0">
                  <c:v>5.0297816015883519E-2</c:v>
                </c:pt>
                <c:pt idx="1">
                  <c:v>7.643451598773543E-2</c:v>
                </c:pt>
                <c:pt idx="2">
                  <c:v>7.4847961867192642E-2</c:v>
                </c:pt>
                <c:pt idx="3">
                  <c:v>7.5233746466623175E-2</c:v>
                </c:pt>
                <c:pt idx="4">
                  <c:v>7.1230982019363759E-2</c:v>
                </c:pt>
                <c:pt idx="5">
                  <c:v>5.6048244058176655E-2</c:v>
                </c:pt>
                <c:pt idx="6">
                  <c:v>4.2825456406756529E-2</c:v>
                </c:pt>
                <c:pt idx="7">
                  <c:v>2.5639528092512558E-2</c:v>
                </c:pt>
                <c:pt idx="8">
                  <c:v>7.3514444531433493E-2</c:v>
                </c:pt>
                <c:pt idx="9">
                  <c:v>0</c:v>
                </c:pt>
                <c:pt idx="10">
                  <c:v>8.4663177013867011E-2</c:v>
                </c:pt>
                <c:pt idx="11">
                  <c:v>8.7313776685608968E-2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Scan!$D$167:$D$181</c15:f>
                <c15:dlblRangeCache>
                  <c:ptCount val="15"/>
                  <c:pt idx="0">
                    <c:v>157</c:v>
                  </c:pt>
                  <c:pt idx="1">
                    <c:v>158</c:v>
                  </c:pt>
                  <c:pt idx="2">
                    <c:v>159</c:v>
                  </c:pt>
                  <c:pt idx="3">
                    <c:v>160</c:v>
                  </c:pt>
                  <c:pt idx="4">
                    <c:v>161</c:v>
                  </c:pt>
                  <c:pt idx="5">
                    <c:v>162</c:v>
                  </c:pt>
                  <c:pt idx="6">
                    <c:v>163</c:v>
                  </c:pt>
                  <c:pt idx="7">
                    <c:v>164</c:v>
                  </c:pt>
                  <c:pt idx="8">
                    <c:v>165</c:v>
                  </c:pt>
                  <c:pt idx="9">
                    <c:v>166</c:v>
                  </c:pt>
                  <c:pt idx="10">
                    <c:v>167</c:v>
                  </c:pt>
                  <c:pt idx="11">
                    <c:v>168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C-5EF1-D44C-8A1C-E9EF9465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60368"/>
        <c:axId val="1944666799"/>
      </c:scatterChart>
      <c:valAx>
        <c:axId val="300860368"/>
        <c:scaling>
          <c:orientation val="minMax"/>
          <c:max val="360"/>
          <c:min val="308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GB"/>
          </a:p>
        </c:txPr>
        <c:crossAx val="1944666799"/>
        <c:crosses val="autoZero"/>
        <c:crossBetween val="midCat"/>
      </c:valAx>
      <c:valAx>
        <c:axId val="1944666799"/>
        <c:scaling>
          <c:orientation val="minMax"/>
          <c:max val="0.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GB"/>
          </a:p>
        </c:txPr>
        <c:crossAx val="30086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GB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GB"/>
        </a:p>
      </c:txPr>
    </c:title>
    <c:autoTitleDeleted val="0"/>
    <c:plotArea>
      <c:layout>
        <c:manualLayout>
          <c:layoutTarget val="inner"/>
          <c:xMode val="edge"/>
          <c:yMode val="edge"/>
          <c:x val="5.2283236198629679E-2"/>
          <c:y val="8.6723891718883395E-2"/>
          <c:w val="0.90838266684222735"/>
          <c:h val="0.87577968160209374"/>
        </c:manualLayout>
      </c:layout>
      <c:scatterChart>
        <c:scatterStyle val="lineMarker"/>
        <c:varyColors val="0"/>
        <c:ser>
          <c:idx val="0"/>
          <c:order val="0"/>
          <c:tx>
            <c:v>LNL1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LNL1_offline!$L$17:$L$40</c:f>
                <c:numCache>
                  <c:formatCode>General</c:formatCode>
                  <c:ptCount val="24"/>
                  <c:pt idx="0">
                    <c:v>7.0979517339282098E-4</c:v>
                  </c:pt>
                  <c:pt idx="1">
                    <c:v>7.2624743677375254E-4</c:v>
                  </c:pt>
                  <c:pt idx="2">
                    <c:v>5.6888705006206042E-4</c:v>
                  </c:pt>
                  <c:pt idx="3">
                    <c:v>5.6176619291051059E-4</c:v>
                  </c:pt>
                  <c:pt idx="4">
                    <c:v>5.8450691362083767E-4</c:v>
                  </c:pt>
                  <c:pt idx="5">
                    <c:v>8.6239220097487814E-4</c:v>
                  </c:pt>
                  <c:pt idx="6">
                    <c:v>3.4176349965823647E-5</c:v>
                  </c:pt>
                  <c:pt idx="7">
                    <c:v>4.0585239148521681E-4</c:v>
                  </c:pt>
                  <c:pt idx="8">
                    <c:v>6.4045444419692581E-4</c:v>
                  </c:pt>
                  <c:pt idx="9">
                    <c:v>5.814394418181359E-4</c:v>
                  </c:pt>
                  <c:pt idx="10">
                    <c:v>5.9705948205089935E-4</c:v>
                  </c:pt>
                  <c:pt idx="11">
                    <c:v>6.4318529862174582E-4</c:v>
                  </c:pt>
                  <c:pt idx="12">
                    <c:v>7.0384770076417755E-4</c:v>
                  </c:pt>
                  <c:pt idx="13">
                    <c:v>6.8303982419148869E-4</c:v>
                  </c:pt>
                  <c:pt idx="14">
                    <c:v>9.5828920159378623E-4</c:v>
                  </c:pt>
                  <c:pt idx="15">
                    <c:v>9.5925101680607785E-4</c:v>
                  </c:pt>
                  <c:pt idx="16">
                    <c:v>8.9665994171710377E-4</c:v>
                  </c:pt>
                  <c:pt idx="17">
                    <c:v>1.1936022917164002E-3</c:v>
                  </c:pt>
                  <c:pt idx="18">
                    <c:v>1.3377926421404682E-3</c:v>
                  </c:pt>
                  <c:pt idx="19">
                    <c:v>1.3257428058956562E-3</c:v>
                  </c:pt>
                  <c:pt idx="20">
                    <c:v>9.6928884807672691E-4</c:v>
                  </c:pt>
                  <c:pt idx="21">
                    <c:v>7.132935390622067E-4</c:v>
                  </c:pt>
                  <c:pt idx="22">
                    <c:v>4.0813203071193529E-4</c:v>
                  </c:pt>
                  <c:pt idx="23">
                    <c:v>6.7644637063196417E-5</c:v>
                  </c:pt>
                </c:numCache>
              </c:numRef>
            </c:plus>
            <c:minus>
              <c:numRef>
                <c:f>LNL1_offline!$L$17:$L$40</c:f>
                <c:numCache>
                  <c:formatCode>General</c:formatCode>
                  <c:ptCount val="24"/>
                  <c:pt idx="0">
                    <c:v>7.0979517339282098E-4</c:v>
                  </c:pt>
                  <c:pt idx="1">
                    <c:v>7.2624743677375254E-4</c:v>
                  </c:pt>
                  <c:pt idx="2">
                    <c:v>5.6888705006206042E-4</c:v>
                  </c:pt>
                  <c:pt idx="3">
                    <c:v>5.6176619291051059E-4</c:v>
                  </c:pt>
                  <c:pt idx="4">
                    <c:v>5.8450691362083767E-4</c:v>
                  </c:pt>
                  <c:pt idx="5">
                    <c:v>8.6239220097487814E-4</c:v>
                  </c:pt>
                  <c:pt idx="6">
                    <c:v>3.4176349965823647E-5</c:v>
                  </c:pt>
                  <c:pt idx="7">
                    <c:v>4.0585239148521681E-4</c:v>
                  </c:pt>
                  <c:pt idx="8">
                    <c:v>6.4045444419692581E-4</c:v>
                  </c:pt>
                  <c:pt idx="9">
                    <c:v>5.814394418181359E-4</c:v>
                  </c:pt>
                  <c:pt idx="10">
                    <c:v>5.9705948205089935E-4</c:v>
                  </c:pt>
                  <c:pt idx="11">
                    <c:v>6.4318529862174582E-4</c:v>
                  </c:pt>
                  <c:pt idx="12">
                    <c:v>7.0384770076417755E-4</c:v>
                  </c:pt>
                  <c:pt idx="13">
                    <c:v>6.8303982419148869E-4</c:v>
                  </c:pt>
                  <c:pt idx="14">
                    <c:v>9.5828920159378623E-4</c:v>
                  </c:pt>
                  <c:pt idx="15">
                    <c:v>9.5925101680607785E-4</c:v>
                  </c:pt>
                  <c:pt idx="16">
                    <c:v>8.9665994171710377E-4</c:v>
                  </c:pt>
                  <c:pt idx="17">
                    <c:v>1.1936022917164002E-3</c:v>
                  </c:pt>
                  <c:pt idx="18">
                    <c:v>1.3377926421404682E-3</c:v>
                  </c:pt>
                  <c:pt idx="19">
                    <c:v>1.3257428058956562E-3</c:v>
                  </c:pt>
                  <c:pt idx="20">
                    <c:v>9.6928884807672691E-4</c:v>
                  </c:pt>
                  <c:pt idx="21">
                    <c:v>7.132935390622067E-4</c:v>
                  </c:pt>
                  <c:pt idx="22">
                    <c:v>4.0813203071193529E-4</c:v>
                  </c:pt>
                  <c:pt idx="23">
                    <c:v>6.7644637063196417E-5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LNL1_offline!$E$17:$E$40</c:f>
              <c:numCache>
                <c:formatCode>General</c:formatCode>
                <c:ptCount val="24"/>
                <c:pt idx="0">
                  <c:v>309.93466539999997</c:v>
                </c:pt>
                <c:pt idx="1">
                  <c:v>309.43801539999998</c:v>
                </c:pt>
                <c:pt idx="2">
                  <c:v>310.43131540000002</c:v>
                </c:pt>
                <c:pt idx="3">
                  <c:v>310.92796540000001</c:v>
                </c:pt>
                <c:pt idx="4">
                  <c:v>309.93466539999997</c:v>
                </c:pt>
                <c:pt idx="5">
                  <c:v>309.43801539999998</c:v>
                </c:pt>
                <c:pt idx="6">
                  <c:v>308.9413654</c:v>
                </c:pt>
                <c:pt idx="7">
                  <c:v>309.18969040000002</c:v>
                </c:pt>
                <c:pt idx="8">
                  <c:v>310.92796540000001</c:v>
                </c:pt>
                <c:pt idx="9">
                  <c:v>311.92126539999998</c:v>
                </c:pt>
                <c:pt idx="10">
                  <c:v>312.91456540000001</c:v>
                </c:pt>
                <c:pt idx="11">
                  <c:v>313.90786539999999</c:v>
                </c:pt>
                <c:pt idx="12">
                  <c:v>315.8944654</c:v>
                </c:pt>
                <c:pt idx="13">
                  <c:v>317.88106540000001</c:v>
                </c:pt>
                <c:pt idx="14">
                  <c:v>319.86766540000002</c:v>
                </c:pt>
                <c:pt idx="15">
                  <c:v>323.84086539999998</c:v>
                </c:pt>
                <c:pt idx="16">
                  <c:v>325.82746539999999</c:v>
                </c:pt>
                <c:pt idx="17">
                  <c:v>327.8140654</c:v>
                </c:pt>
                <c:pt idx="18">
                  <c:v>331.78726540000002</c:v>
                </c:pt>
                <c:pt idx="19">
                  <c:v>335.76046539999999</c:v>
                </c:pt>
                <c:pt idx="20">
                  <c:v>339.73366540000001</c:v>
                </c:pt>
                <c:pt idx="21">
                  <c:v>349.76599540000001</c:v>
                </c:pt>
                <c:pt idx="22">
                  <c:v>359.6989954</c:v>
                </c:pt>
                <c:pt idx="23">
                  <c:v>327.8140654</c:v>
                </c:pt>
              </c:numCache>
            </c:numRef>
          </c:xVal>
          <c:yVal>
            <c:numRef>
              <c:f>LNL1_offline!$K$17:$K$40</c:f>
              <c:numCache>
                <c:formatCode>General</c:formatCode>
                <c:ptCount val="24"/>
                <c:pt idx="0">
                  <c:v>2.4072196309065097E-2</c:v>
                </c:pt>
                <c:pt idx="1">
                  <c:v>2.2684552289815446E-2</c:v>
                </c:pt>
                <c:pt idx="2">
                  <c:v>1.7635498551923874E-2</c:v>
                </c:pt>
                <c:pt idx="3">
                  <c:v>1.6160140816059022E-2</c:v>
                </c:pt>
                <c:pt idx="4">
                  <c:v>1.7078561382358852E-2</c:v>
                </c:pt>
                <c:pt idx="5">
                  <c:v>1.8935133108361455E-2</c:v>
                </c:pt>
                <c:pt idx="6">
                  <c:v>3.4176349965823647E-5</c:v>
                </c:pt>
                <c:pt idx="7">
                  <c:v>7.8735363948132069E-3</c:v>
                </c:pt>
                <c:pt idx="8">
                  <c:v>1.3728001782134106E-2</c:v>
                </c:pt>
                <c:pt idx="9">
                  <c:v>1.2311348181105746E-2</c:v>
                </c:pt>
                <c:pt idx="10">
                  <c:v>1.3010921213025847E-2</c:v>
                </c:pt>
                <c:pt idx="11">
                  <c:v>1.2679938744257274E-2</c:v>
                </c:pt>
                <c:pt idx="12">
                  <c:v>1.4143987129642044E-2</c:v>
                </c:pt>
                <c:pt idx="13">
                  <c:v>1.5145665666854749E-2</c:v>
                </c:pt>
                <c:pt idx="14">
                  <c:v>1.6089171332021989E-2</c:v>
                </c:pt>
                <c:pt idx="15">
                  <c:v>2.2484843833934464E-2</c:v>
                </c:pt>
                <c:pt idx="16">
                  <c:v>2.043637450496899E-2</c:v>
                </c:pt>
                <c:pt idx="17">
                  <c:v>2.2141322511339222E-2</c:v>
                </c:pt>
                <c:pt idx="18">
                  <c:v>2.0234113712374581E-2</c:v>
                </c:pt>
                <c:pt idx="19">
                  <c:v>1.9574202604694689E-2</c:v>
                </c:pt>
                <c:pt idx="20">
                  <c:v>1.7549229670441792E-2</c:v>
                </c:pt>
                <c:pt idx="21">
                  <c:v>1.2614033111836918E-2</c:v>
                </c:pt>
                <c:pt idx="22">
                  <c:v>6.1219804606790296E-3</c:v>
                </c:pt>
                <c:pt idx="23" formatCode="0.00E+00">
                  <c:v>1.4062503644646394E-2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A-5746-88D6-3404592E6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17696"/>
        <c:axId val="305220464"/>
      </c:scatterChart>
      <c:valAx>
        <c:axId val="7864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GB"/>
          </a:p>
        </c:txPr>
        <c:crossAx val="305220464"/>
        <c:crosses val="autoZero"/>
        <c:crossBetween val="midCat"/>
      </c:valAx>
      <c:valAx>
        <c:axId val="30522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GB"/>
          </a:p>
        </c:txPr>
        <c:crossAx val="78641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GB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820254</xdr:colOff>
      <xdr:row>46</xdr:row>
      <xdr:rowOff>172932</xdr:rowOff>
    </xdr:from>
    <xdr:to>
      <xdr:col>46</xdr:col>
      <xdr:colOff>74706</xdr:colOff>
      <xdr:row>104</xdr:row>
      <xdr:rowOff>263648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D77551-E8E1-A3B2-88E5-B5CA1897A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143932</xdr:colOff>
      <xdr:row>17</xdr:row>
      <xdr:rowOff>203198</xdr:rowOff>
    </xdr:from>
    <xdr:to>
      <xdr:col>25</xdr:col>
      <xdr:colOff>16933</xdr:colOff>
      <xdr:row>39</xdr:row>
      <xdr:rowOff>16932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BFBB5FB-7436-FE41-CC57-1C20E6FFF1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32F4-8BC4-7F49-9F9B-96E6E1A27069}">
  <dimension ref="A9:T198"/>
  <sheetViews>
    <sheetView zoomScale="50" workbookViewId="0">
      <selection activeCell="A23" sqref="A23"/>
    </sheetView>
  </sheetViews>
  <sheetFormatPr baseColWidth="10" defaultRowHeight="16" x14ac:dyDescent="0.2"/>
  <cols>
    <col min="1" max="1" width="53.1640625" customWidth="1"/>
    <col min="3" max="4" width="27.6640625" bestFit="1" customWidth="1"/>
    <col min="5" max="5" width="27.6640625" customWidth="1"/>
    <col min="6" max="6" width="15.83203125" customWidth="1"/>
    <col min="7" max="7" width="12.83203125" bestFit="1" customWidth="1"/>
    <col min="8" max="8" width="14.1640625" customWidth="1"/>
    <col min="9" max="9" width="21.5" bestFit="1" customWidth="1"/>
    <col min="10" max="10" width="27.5" bestFit="1" customWidth="1"/>
    <col min="11" max="11" width="18" bestFit="1" customWidth="1"/>
    <col min="12" max="12" width="22.1640625" bestFit="1" customWidth="1"/>
    <col min="13" max="13" width="35.5" customWidth="1"/>
    <col min="14" max="14" width="48.6640625" bestFit="1" customWidth="1"/>
    <col min="15" max="15" width="134.5" customWidth="1"/>
    <col min="16" max="16" width="175.6640625" customWidth="1"/>
  </cols>
  <sheetData>
    <row r="9" spans="2:20" x14ac:dyDescent="0.2">
      <c r="G9" s="1"/>
    </row>
    <row r="11" spans="2:20" ht="26" x14ac:dyDescent="0.3">
      <c r="B11" s="3"/>
      <c r="C11" s="3"/>
      <c r="D11" s="3"/>
      <c r="E11" s="3"/>
      <c r="F11" s="3"/>
      <c r="G11" s="3"/>
      <c r="H11" s="3"/>
      <c r="I11" s="3"/>
      <c r="J11" s="127" t="s">
        <v>8</v>
      </c>
      <c r="K11" s="127"/>
      <c r="L11" s="127"/>
      <c r="M11" s="4" t="s">
        <v>37</v>
      </c>
      <c r="N11" s="3" t="s">
        <v>167</v>
      </c>
      <c r="O11" s="3" t="s">
        <v>143</v>
      </c>
      <c r="P11" s="15"/>
    </row>
    <row r="12" spans="2:20" ht="26" x14ac:dyDescent="0.3">
      <c r="B12" s="3" t="s">
        <v>3</v>
      </c>
      <c r="C12" s="3" t="s">
        <v>4</v>
      </c>
      <c r="D12" s="3" t="s">
        <v>5</v>
      </c>
      <c r="E12" s="3"/>
      <c r="F12" s="3" t="s">
        <v>6</v>
      </c>
      <c r="G12" s="3" t="s">
        <v>0</v>
      </c>
      <c r="H12" s="3" t="s">
        <v>1</v>
      </c>
      <c r="I12" s="3" t="s">
        <v>12</v>
      </c>
      <c r="J12" s="3" t="s">
        <v>9</v>
      </c>
      <c r="K12" s="3" t="s">
        <v>18</v>
      </c>
      <c r="L12" s="3" t="s">
        <v>10</v>
      </c>
      <c r="M12" s="3"/>
      <c r="N12" s="3"/>
      <c r="O12" s="15"/>
      <c r="P12" s="15"/>
    </row>
    <row r="13" spans="2:20" ht="31" x14ac:dyDescent="0.35">
      <c r="B13" s="17">
        <v>8</v>
      </c>
      <c r="C13" s="6">
        <v>45084.771527777775</v>
      </c>
      <c r="D13" s="6">
        <v>45084.779861111114</v>
      </c>
      <c r="E13" s="10">
        <f>(D13-C13)*24*60*60</f>
        <v>720.00000046100467</v>
      </c>
      <c r="F13" s="8" t="s">
        <v>7</v>
      </c>
      <c r="G13" s="5">
        <v>341.1</v>
      </c>
      <c r="H13" s="5">
        <v>2.0379999999999998</v>
      </c>
      <c r="I13" s="5">
        <f>0.9933*(G13+H13)-0.41</f>
        <v>340.42897540000001</v>
      </c>
      <c r="J13" s="5">
        <v>97386</v>
      </c>
      <c r="K13" s="5">
        <v>122</v>
      </c>
      <c r="L13" s="5">
        <v>87063</v>
      </c>
      <c r="M13" s="5"/>
      <c r="N13" s="12" t="s">
        <v>11</v>
      </c>
      <c r="O13" s="137" t="s">
        <v>165</v>
      </c>
      <c r="P13" s="15"/>
    </row>
    <row r="14" spans="2:20" ht="26" x14ac:dyDescent="0.3">
      <c r="B14" s="17">
        <v>9</v>
      </c>
      <c r="C14" s="6">
        <v>45084.800000000003</v>
      </c>
      <c r="D14" s="6">
        <v>45085.379861111112</v>
      </c>
      <c r="E14" s="10">
        <f t="shared" ref="E14:E66" si="0">(D14-C14)*24*60*60</f>
        <v>50099.999999860302</v>
      </c>
      <c r="F14" s="8" t="s">
        <v>7</v>
      </c>
      <c r="G14" s="5">
        <v>161.80000000000001</v>
      </c>
      <c r="H14" s="5">
        <v>2.0379999999999998</v>
      </c>
      <c r="I14" s="5">
        <f t="shared" ref="I14:I77" si="1">0.9933*(G14+H14)-0.41</f>
        <v>162.33028540000001</v>
      </c>
      <c r="J14" s="5">
        <v>5324835</v>
      </c>
      <c r="K14" s="5">
        <v>104</v>
      </c>
      <c r="L14" s="7">
        <v>5183000</v>
      </c>
      <c r="M14" s="7"/>
      <c r="N14" s="13" t="s">
        <v>16</v>
      </c>
      <c r="O14" s="15"/>
      <c r="P14" s="15"/>
    </row>
    <row r="15" spans="2:20" ht="26" x14ac:dyDescent="0.3">
      <c r="B15" s="17">
        <v>10</v>
      </c>
      <c r="C15" s="6">
        <v>45085.422222222223</v>
      </c>
      <c r="D15" s="6">
        <v>45085.605555555558</v>
      </c>
      <c r="E15" s="10">
        <f t="shared" si="0"/>
        <v>15840.000000083819</v>
      </c>
      <c r="F15" s="8" t="s">
        <v>7</v>
      </c>
      <c r="G15" s="5">
        <v>309.39999999999998</v>
      </c>
      <c r="H15" s="5">
        <v>2.0379999999999998</v>
      </c>
      <c r="I15" s="5">
        <f t="shared" si="1"/>
        <v>308.94136539999994</v>
      </c>
      <c r="J15" s="5">
        <v>2162783</v>
      </c>
      <c r="K15" s="5">
        <v>137</v>
      </c>
      <c r="L15" s="7">
        <v>2155000</v>
      </c>
      <c r="M15" s="10">
        <v>309</v>
      </c>
      <c r="N15" s="14" t="s">
        <v>17</v>
      </c>
      <c r="O15" s="15"/>
      <c r="P15" s="15"/>
      <c r="T15" t="s">
        <v>15</v>
      </c>
    </row>
    <row r="16" spans="2:20" ht="26" x14ac:dyDescent="0.3">
      <c r="B16" s="18">
        <v>11</v>
      </c>
      <c r="C16" s="6">
        <v>45085.673611111109</v>
      </c>
      <c r="D16" s="6">
        <v>45085.681944444441</v>
      </c>
      <c r="E16" s="10">
        <f t="shared" si="0"/>
        <v>719.99999983236194</v>
      </c>
      <c r="F16" s="9" t="s">
        <v>19</v>
      </c>
      <c r="G16" s="5">
        <v>309.39999999999998</v>
      </c>
      <c r="H16" s="5">
        <v>2.0379999999999998</v>
      </c>
      <c r="I16" s="5">
        <f t="shared" si="1"/>
        <v>308.94136539999994</v>
      </c>
      <c r="J16" s="5">
        <v>150622</v>
      </c>
      <c r="K16" s="5">
        <v>137</v>
      </c>
      <c r="L16" s="7">
        <v>150500</v>
      </c>
      <c r="M16" s="10">
        <v>309</v>
      </c>
      <c r="N16" s="14" t="s">
        <v>17</v>
      </c>
      <c r="O16" s="15"/>
      <c r="P16" s="15"/>
      <c r="S16">
        <v>407</v>
      </c>
      <c r="T16" t="s">
        <v>13</v>
      </c>
    </row>
    <row r="17" spans="1:20" ht="26" x14ac:dyDescent="0.3">
      <c r="B17" s="18">
        <v>12</v>
      </c>
      <c r="C17" s="6">
        <v>45085.689583333333</v>
      </c>
      <c r="D17" s="6">
        <v>45085.693749999999</v>
      </c>
      <c r="E17" s="10">
        <f t="shared" si="0"/>
        <v>359.99999991618097</v>
      </c>
      <c r="F17" s="9" t="s">
        <v>19</v>
      </c>
      <c r="G17" s="5">
        <v>310.39999999999998</v>
      </c>
      <c r="H17" s="5">
        <v>2.0379999999999998</v>
      </c>
      <c r="I17" s="5">
        <f t="shared" si="1"/>
        <v>309.93466539999997</v>
      </c>
      <c r="J17" s="5">
        <v>49362</v>
      </c>
      <c r="K17" s="5">
        <v>133</v>
      </c>
      <c r="L17" s="5">
        <v>49310</v>
      </c>
      <c r="M17" s="5">
        <v>309</v>
      </c>
      <c r="N17" s="14" t="s">
        <v>17</v>
      </c>
      <c r="O17" s="15"/>
      <c r="P17" s="15"/>
      <c r="S17">
        <v>420</v>
      </c>
      <c r="T17" t="s">
        <v>14</v>
      </c>
    </row>
    <row r="18" spans="1:20" ht="26" x14ac:dyDescent="0.3">
      <c r="A18" s="51" t="s">
        <v>169</v>
      </c>
      <c r="B18" s="18">
        <v>13</v>
      </c>
      <c r="C18" s="6">
        <v>45085.695138888892</v>
      </c>
      <c r="D18" s="6">
        <v>45085.698611111111</v>
      </c>
      <c r="E18" s="10">
        <f t="shared" si="0"/>
        <v>299.99999972060323</v>
      </c>
      <c r="F18" s="9" t="s">
        <v>19</v>
      </c>
      <c r="G18" s="5">
        <v>309.89999999999998</v>
      </c>
      <c r="H18" s="5">
        <v>2.0379999999999998</v>
      </c>
      <c r="I18" s="5">
        <f t="shared" si="1"/>
        <v>309.43801539999993</v>
      </c>
      <c r="J18" s="5">
        <v>46854</v>
      </c>
      <c r="K18" s="5">
        <v>134</v>
      </c>
      <c r="L18" s="5">
        <v>46816</v>
      </c>
      <c r="M18" s="5">
        <v>309</v>
      </c>
      <c r="N18" s="14" t="s">
        <v>17</v>
      </c>
      <c r="O18" s="15"/>
      <c r="P18" s="15"/>
    </row>
    <row r="19" spans="1:20" ht="26" x14ac:dyDescent="0.3">
      <c r="B19" s="18">
        <v>14</v>
      </c>
      <c r="C19" s="6">
        <v>45085.7</v>
      </c>
      <c r="D19" s="6">
        <v>45085.704861111109</v>
      </c>
      <c r="E19" s="10">
        <f t="shared" si="0"/>
        <v>420.00000011175871</v>
      </c>
      <c r="F19" s="9" t="s">
        <v>19</v>
      </c>
      <c r="G19" s="5">
        <v>310.89999999999998</v>
      </c>
      <c r="H19" s="5">
        <v>2.0379999999999998</v>
      </c>
      <c r="I19" s="5">
        <f t="shared" si="1"/>
        <v>310.43131539999996</v>
      </c>
      <c r="J19" s="5">
        <v>58039</v>
      </c>
      <c r="K19" s="5">
        <v>135</v>
      </c>
      <c r="L19" s="5">
        <v>58008</v>
      </c>
      <c r="M19" s="5">
        <v>309</v>
      </c>
      <c r="N19" s="14" t="s">
        <v>17</v>
      </c>
      <c r="O19" s="15"/>
      <c r="P19" s="15"/>
    </row>
    <row r="20" spans="1:20" ht="26" x14ac:dyDescent="0.3">
      <c r="B20" s="18">
        <v>15</v>
      </c>
      <c r="C20" s="6">
        <v>45085.706250000003</v>
      </c>
      <c r="D20" s="6">
        <v>45085.711111111108</v>
      </c>
      <c r="E20" s="10">
        <f t="shared" si="0"/>
        <v>419.99999948311597</v>
      </c>
      <c r="F20" s="9" t="s">
        <v>19</v>
      </c>
      <c r="G20" s="5">
        <v>311.39999999999998</v>
      </c>
      <c r="H20" s="5">
        <v>2.0379999999999998</v>
      </c>
      <c r="I20" s="5">
        <f t="shared" si="1"/>
        <v>310.92796539999995</v>
      </c>
      <c r="J20" s="5">
        <v>53426</v>
      </c>
      <c r="K20" s="5">
        <v>135</v>
      </c>
      <c r="L20" s="5">
        <v>53403</v>
      </c>
      <c r="M20" s="5">
        <v>309</v>
      </c>
      <c r="N20" s="14" t="s">
        <v>17</v>
      </c>
      <c r="O20" s="15"/>
      <c r="P20" s="15"/>
    </row>
    <row r="21" spans="1:20" ht="26" x14ac:dyDescent="0.3">
      <c r="B21" s="18">
        <v>16</v>
      </c>
      <c r="C21" s="6">
        <v>45085.711111111108</v>
      </c>
      <c r="D21" s="6">
        <v>45085.71597222222</v>
      </c>
      <c r="E21" s="10">
        <f t="shared" si="0"/>
        <v>420.00000011175871</v>
      </c>
      <c r="F21" s="9" t="s">
        <v>19</v>
      </c>
      <c r="G21" s="5">
        <v>310.39999999999998</v>
      </c>
      <c r="H21" s="5">
        <v>2.0379999999999998</v>
      </c>
      <c r="I21" s="5">
        <f t="shared" si="1"/>
        <v>309.93466539999997</v>
      </c>
      <c r="J21" s="5">
        <v>54772</v>
      </c>
      <c r="K21" s="5">
        <v>136</v>
      </c>
      <c r="L21" s="5">
        <v>54747</v>
      </c>
      <c r="M21" s="5">
        <v>309</v>
      </c>
      <c r="N21" s="14" t="s">
        <v>17</v>
      </c>
      <c r="O21" s="15"/>
      <c r="P21" s="15"/>
    </row>
    <row r="22" spans="1:20" ht="26" x14ac:dyDescent="0.3">
      <c r="B22" s="18">
        <v>17</v>
      </c>
      <c r="C22" s="11">
        <v>45085.716666666667</v>
      </c>
      <c r="D22" s="11">
        <v>45085.719444444447</v>
      </c>
      <c r="E22" s="10">
        <f t="shared" si="0"/>
        <v>240.00000015366822</v>
      </c>
      <c r="F22" s="9" t="s">
        <v>19</v>
      </c>
      <c r="G22" s="5">
        <v>309.89999999999998</v>
      </c>
      <c r="H22" s="5">
        <v>2.0379999999999998</v>
      </c>
      <c r="I22" s="5">
        <f t="shared" si="1"/>
        <v>309.43801539999993</v>
      </c>
      <c r="J22" s="5">
        <v>26692</v>
      </c>
      <c r="K22" s="5">
        <v>136</v>
      </c>
      <c r="L22" s="5">
        <v>26670</v>
      </c>
      <c r="M22" s="5">
        <v>309</v>
      </c>
      <c r="N22" s="14" t="s">
        <v>17</v>
      </c>
      <c r="O22" s="15"/>
      <c r="P22" s="15"/>
    </row>
    <row r="23" spans="1:20" ht="26" x14ac:dyDescent="0.3">
      <c r="A23" s="166" t="s">
        <v>140</v>
      </c>
      <c r="B23" s="18">
        <v>18</v>
      </c>
      <c r="C23" s="11">
        <v>45085.720138888886</v>
      </c>
      <c r="D23" s="11">
        <v>45085.722916666666</v>
      </c>
      <c r="E23" s="10">
        <f t="shared" si="0"/>
        <v>240.00000015366822</v>
      </c>
      <c r="F23" s="9" t="s">
        <v>19</v>
      </c>
      <c r="G23" s="5">
        <v>309.39999999999998</v>
      </c>
      <c r="H23" s="5">
        <v>2.0379999999999998</v>
      </c>
      <c r="I23" s="5">
        <f t="shared" si="1"/>
        <v>308.94136539999994</v>
      </c>
      <c r="J23" s="5">
        <v>29286</v>
      </c>
      <c r="K23" s="5">
        <v>136</v>
      </c>
      <c r="L23" s="5">
        <v>29260</v>
      </c>
      <c r="M23" s="5">
        <v>309</v>
      </c>
      <c r="N23" s="14" t="s">
        <v>17</v>
      </c>
      <c r="O23" s="15"/>
      <c r="P23" s="15"/>
    </row>
    <row r="24" spans="1:20" ht="26" x14ac:dyDescent="0.3">
      <c r="B24" s="18">
        <v>19</v>
      </c>
      <c r="C24" s="11">
        <v>45085.724305555559</v>
      </c>
      <c r="D24" s="11">
        <v>45085.728472222225</v>
      </c>
      <c r="E24" s="10">
        <f t="shared" si="0"/>
        <v>359.99999991618097</v>
      </c>
      <c r="F24" s="9" t="s">
        <v>19</v>
      </c>
      <c r="G24" s="5">
        <v>309.64999999999998</v>
      </c>
      <c r="H24" s="5">
        <v>2.0379999999999998</v>
      </c>
      <c r="I24" s="5">
        <f t="shared" si="1"/>
        <v>309.18969039999996</v>
      </c>
      <c r="J24" s="5">
        <v>49309</v>
      </c>
      <c r="K24" s="5">
        <v>136</v>
      </c>
      <c r="L24" s="5">
        <v>49279</v>
      </c>
      <c r="M24" s="5">
        <v>309</v>
      </c>
      <c r="N24" s="14" t="s">
        <v>17</v>
      </c>
      <c r="O24" s="15"/>
      <c r="P24" s="15"/>
    </row>
    <row r="25" spans="1:20" ht="26" x14ac:dyDescent="0.3">
      <c r="B25" s="18">
        <v>20</v>
      </c>
      <c r="C25" s="11">
        <v>45085.729861111111</v>
      </c>
      <c r="D25" s="11">
        <v>45085.732638888891</v>
      </c>
      <c r="E25" s="10">
        <f t="shared" si="0"/>
        <v>240.00000015366822</v>
      </c>
      <c r="F25" s="9" t="s">
        <v>19</v>
      </c>
      <c r="G25" s="5">
        <v>311.39999999999998</v>
      </c>
      <c r="H25" s="5">
        <v>2.0379999999999998</v>
      </c>
      <c r="I25" s="5">
        <f t="shared" si="1"/>
        <v>310.92796539999995</v>
      </c>
      <c r="J25" s="5">
        <v>35942</v>
      </c>
      <c r="K25" s="5">
        <v>137</v>
      </c>
      <c r="L25" s="5">
        <v>35912</v>
      </c>
      <c r="M25" s="5">
        <v>309</v>
      </c>
      <c r="N25" s="14" t="s">
        <v>17</v>
      </c>
      <c r="O25" s="15"/>
      <c r="P25" s="15"/>
    </row>
    <row r="26" spans="1:20" ht="26" x14ac:dyDescent="0.3">
      <c r="B26" s="18">
        <v>21</v>
      </c>
      <c r="C26" s="11">
        <v>45085.734027777777</v>
      </c>
      <c r="D26" s="11">
        <v>45085.737500000003</v>
      </c>
      <c r="E26" s="10">
        <f t="shared" si="0"/>
        <v>300.00000034924597</v>
      </c>
      <c r="F26" s="9" t="s">
        <v>19</v>
      </c>
      <c r="G26" s="5">
        <v>312.39999999999998</v>
      </c>
      <c r="H26" s="5">
        <v>2.0379999999999998</v>
      </c>
      <c r="I26" s="5">
        <f t="shared" si="1"/>
        <v>311.92126539999992</v>
      </c>
      <c r="J26" s="5">
        <v>39575</v>
      </c>
      <c r="K26" s="5">
        <v>137</v>
      </c>
      <c r="L26" s="5">
        <v>39557</v>
      </c>
      <c r="M26" s="5">
        <v>309</v>
      </c>
      <c r="N26" s="14" t="s">
        <v>17</v>
      </c>
      <c r="O26" s="15"/>
      <c r="P26" s="15"/>
    </row>
    <row r="27" spans="1:20" ht="26" x14ac:dyDescent="0.3">
      <c r="A27" s="51" t="s">
        <v>169</v>
      </c>
      <c r="B27" s="18">
        <v>22</v>
      </c>
      <c r="C27" s="6">
        <v>45085.738194444442</v>
      </c>
      <c r="D27" s="6">
        <v>45085.741666666669</v>
      </c>
      <c r="E27" s="10">
        <f t="shared" si="0"/>
        <v>300.00000034924597</v>
      </c>
      <c r="F27" s="9" t="s">
        <v>19</v>
      </c>
      <c r="G27" s="5">
        <v>313.39999999999998</v>
      </c>
      <c r="H27" s="5">
        <v>2.0379999999999998</v>
      </c>
      <c r="I27" s="5">
        <f t="shared" si="1"/>
        <v>312.91456539999996</v>
      </c>
      <c r="J27" s="5">
        <v>40223</v>
      </c>
      <c r="K27" s="5">
        <v>136</v>
      </c>
      <c r="L27" s="5"/>
      <c r="M27" s="5">
        <v>309</v>
      </c>
      <c r="N27" s="14" t="s">
        <v>17</v>
      </c>
      <c r="O27" s="15"/>
      <c r="P27" s="15"/>
    </row>
    <row r="28" spans="1:20" ht="26" x14ac:dyDescent="0.3">
      <c r="B28" s="18">
        <v>23</v>
      </c>
      <c r="C28" s="11">
        <v>45085.743055555555</v>
      </c>
      <c r="D28" s="11">
        <v>45085.745833333334</v>
      </c>
      <c r="E28" s="10">
        <f t="shared" si="0"/>
        <v>240.00000015366822</v>
      </c>
      <c r="F28" s="9" t="s">
        <v>19</v>
      </c>
      <c r="G28" s="5">
        <v>314.39999999999998</v>
      </c>
      <c r="H28" s="5">
        <v>2.0379999999999998</v>
      </c>
      <c r="I28" s="5">
        <f t="shared" si="1"/>
        <v>313.90786539999993</v>
      </c>
      <c r="J28" s="5">
        <v>32657</v>
      </c>
      <c r="K28" s="5">
        <v>137</v>
      </c>
      <c r="L28" s="5">
        <v>32650</v>
      </c>
      <c r="M28" s="5">
        <v>309</v>
      </c>
      <c r="N28" s="14" t="s">
        <v>17</v>
      </c>
      <c r="O28" s="15"/>
      <c r="P28" s="15"/>
    </row>
    <row r="29" spans="1:20" ht="26" x14ac:dyDescent="0.3">
      <c r="B29" s="18">
        <v>24</v>
      </c>
      <c r="C29" s="11">
        <v>45085.746527777781</v>
      </c>
      <c r="D29" s="6">
        <v>45085.748611111114</v>
      </c>
      <c r="E29" s="10">
        <f t="shared" si="0"/>
        <v>179.99999995809048</v>
      </c>
      <c r="F29" s="9" t="s">
        <v>19</v>
      </c>
      <c r="G29" s="5">
        <v>316.39999999999998</v>
      </c>
      <c r="H29" s="5">
        <v>2.0379999999999998</v>
      </c>
      <c r="I29" s="5">
        <f t="shared" si="1"/>
        <v>315.89446539999994</v>
      </c>
      <c r="J29" s="5">
        <v>29889</v>
      </c>
      <c r="K29" s="5">
        <v>137</v>
      </c>
      <c r="L29" s="5">
        <v>29836</v>
      </c>
      <c r="M29" s="5">
        <v>309</v>
      </c>
      <c r="N29" s="14" t="s">
        <v>17</v>
      </c>
      <c r="O29" s="15"/>
      <c r="P29" s="15"/>
    </row>
    <row r="30" spans="1:20" ht="26" x14ac:dyDescent="0.3">
      <c r="B30" s="18">
        <v>25</v>
      </c>
      <c r="C30" s="11">
        <v>45085.75</v>
      </c>
      <c r="D30" s="11">
        <v>45085.753472222219</v>
      </c>
      <c r="E30" s="10">
        <f t="shared" si="0"/>
        <v>299.99999972060323</v>
      </c>
      <c r="F30" s="9" t="s">
        <v>19</v>
      </c>
      <c r="G30" s="5">
        <v>318.39999999999998</v>
      </c>
      <c r="H30" s="5">
        <v>2.0379999999999998</v>
      </c>
      <c r="I30" s="5">
        <f t="shared" si="1"/>
        <v>317.88106539999995</v>
      </c>
      <c r="J30" s="5">
        <v>33680</v>
      </c>
      <c r="K30" s="5">
        <v>136</v>
      </c>
      <c r="L30" s="5">
        <v>33673</v>
      </c>
      <c r="M30" s="5">
        <v>309</v>
      </c>
      <c r="N30" s="14" t="s">
        <v>17</v>
      </c>
      <c r="O30" s="15"/>
      <c r="P30" s="15"/>
    </row>
    <row r="31" spans="1:20" ht="26" x14ac:dyDescent="0.3">
      <c r="B31" s="18">
        <v>26</v>
      </c>
      <c r="C31" s="11">
        <v>45085.754166666666</v>
      </c>
      <c r="D31" s="11">
        <v>45085.756249999999</v>
      </c>
      <c r="E31" s="10">
        <f t="shared" si="0"/>
        <v>179.99999995809048</v>
      </c>
      <c r="F31" s="9" t="s">
        <v>19</v>
      </c>
      <c r="G31" s="5">
        <v>320.39999999999998</v>
      </c>
      <c r="H31" s="5">
        <v>2.0379999999999998</v>
      </c>
      <c r="I31" s="5">
        <f t="shared" si="1"/>
        <v>319.86766539999996</v>
      </c>
      <c r="J31" s="5">
        <v>19850</v>
      </c>
      <c r="K31" s="5">
        <v>134</v>
      </c>
      <c r="L31" s="5">
        <v>19827</v>
      </c>
      <c r="M31" s="5">
        <v>309</v>
      </c>
      <c r="N31" s="14" t="s">
        <v>17</v>
      </c>
      <c r="O31" s="15"/>
      <c r="P31" s="15"/>
    </row>
    <row r="32" spans="1:20" ht="26" x14ac:dyDescent="0.3">
      <c r="B32" s="18">
        <v>27</v>
      </c>
      <c r="C32" s="11">
        <v>45085.757638888892</v>
      </c>
      <c r="D32" s="11">
        <v>45085.759722222225</v>
      </c>
      <c r="E32" s="10">
        <f t="shared" si="0"/>
        <v>179.99999995809048</v>
      </c>
      <c r="F32" s="9" t="s">
        <v>19</v>
      </c>
      <c r="G32" s="5">
        <v>324.39999999999998</v>
      </c>
      <c r="H32" s="5">
        <v>2.0379999999999998</v>
      </c>
      <c r="I32" s="5">
        <f t="shared" si="1"/>
        <v>323.84086539999993</v>
      </c>
      <c r="J32" s="5">
        <v>26084</v>
      </c>
      <c r="K32" s="5">
        <v>133</v>
      </c>
      <c r="L32" s="5">
        <v>26062</v>
      </c>
      <c r="M32" s="5">
        <v>309</v>
      </c>
      <c r="N32" s="14" t="s">
        <v>17</v>
      </c>
      <c r="O32" s="15"/>
      <c r="P32" s="15"/>
    </row>
    <row r="33" spans="1:16" ht="26" x14ac:dyDescent="0.3">
      <c r="B33" s="18">
        <v>28</v>
      </c>
      <c r="C33" s="11">
        <v>45085.761111111111</v>
      </c>
      <c r="D33" s="11">
        <v>45085.763888888891</v>
      </c>
      <c r="E33" s="10">
        <f t="shared" si="0"/>
        <v>240.00000015366822</v>
      </c>
      <c r="F33" s="9" t="s">
        <v>19</v>
      </c>
      <c r="G33" s="5">
        <v>326.39999999999998</v>
      </c>
      <c r="H33" s="5">
        <v>2.0379999999999998</v>
      </c>
      <c r="I33" s="5">
        <f t="shared" si="1"/>
        <v>325.82746539999994</v>
      </c>
      <c r="J33" s="5">
        <v>26788</v>
      </c>
      <c r="K33" s="5">
        <v>133</v>
      </c>
      <c r="L33" s="5">
        <v>26766</v>
      </c>
      <c r="M33" s="5">
        <v>309</v>
      </c>
      <c r="N33" s="14" t="s">
        <v>17</v>
      </c>
      <c r="O33" s="15"/>
      <c r="P33" s="15"/>
    </row>
    <row r="34" spans="1:16" ht="26" x14ac:dyDescent="0.3">
      <c r="B34" s="18">
        <v>29</v>
      </c>
      <c r="C34" s="11">
        <v>45085.76458333333</v>
      </c>
      <c r="D34" s="11">
        <v>45085.765972222223</v>
      </c>
      <c r="E34" s="10">
        <f t="shared" si="0"/>
        <v>120.00000039115548</v>
      </c>
      <c r="F34" s="9" t="s">
        <v>19</v>
      </c>
      <c r="G34" s="5">
        <v>328.4</v>
      </c>
      <c r="H34" s="5">
        <v>2.0379999999999998</v>
      </c>
      <c r="I34" s="5">
        <f t="shared" si="1"/>
        <v>327.81406539999995</v>
      </c>
      <c r="J34" s="5">
        <v>16761</v>
      </c>
      <c r="K34" s="5">
        <v>133</v>
      </c>
      <c r="L34" s="5">
        <v>16756</v>
      </c>
      <c r="M34" s="5">
        <v>309</v>
      </c>
      <c r="N34" s="14" t="s">
        <v>17</v>
      </c>
      <c r="O34" s="15"/>
      <c r="P34" s="15"/>
    </row>
    <row r="35" spans="1:16" ht="26" x14ac:dyDescent="0.3">
      <c r="B35" s="18">
        <v>30</v>
      </c>
      <c r="C35" s="11">
        <v>45085.767361111109</v>
      </c>
      <c r="D35" s="11">
        <v>45085.768055555556</v>
      </c>
      <c r="E35" s="10">
        <f t="shared" si="0"/>
        <v>60.000000195577741</v>
      </c>
      <c r="F35" s="9" t="s">
        <v>19</v>
      </c>
      <c r="G35" s="5">
        <v>332.4</v>
      </c>
      <c r="H35" s="5">
        <v>2.0379999999999998</v>
      </c>
      <c r="I35" s="5">
        <f t="shared" si="1"/>
        <v>331.78726539999997</v>
      </c>
      <c r="J35" s="5">
        <v>11991</v>
      </c>
      <c r="K35" s="5">
        <v>133</v>
      </c>
      <c r="L35" s="5">
        <v>11960</v>
      </c>
      <c r="M35" s="5">
        <v>309</v>
      </c>
      <c r="N35" s="14" t="s">
        <v>17</v>
      </c>
      <c r="O35" s="15"/>
      <c r="P35" s="15"/>
    </row>
    <row r="36" spans="1:16" ht="26" x14ac:dyDescent="0.3">
      <c r="B36" s="18">
        <v>31</v>
      </c>
      <c r="C36" s="11">
        <v>45085.770138888889</v>
      </c>
      <c r="D36" s="11">
        <v>45085.771527777775</v>
      </c>
      <c r="E36" s="10">
        <f t="shared" si="0"/>
        <v>119.99999976251274</v>
      </c>
      <c r="F36" s="9" t="s">
        <v>19</v>
      </c>
      <c r="G36" s="5">
        <v>336.4</v>
      </c>
      <c r="H36" s="5">
        <v>2.0379999999999998</v>
      </c>
      <c r="I36" s="5">
        <f t="shared" si="1"/>
        <v>335.76046539999993</v>
      </c>
      <c r="J36" s="5">
        <v>12847</v>
      </c>
      <c r="K36" s="5">
        <v>133</v>
      </c>
      <c r="L36" s="5">
        <v>12823</v>
      </c>
      <c r="M36" s="5">
        <v>309</v>
      </c>
      <c r="N36" s="14" t="s">
        <v>17</v>
      </c>
      <c r="O36" s="15"/>
      <c r="P36" s="15"/>
    </row>
    <row r="37" spans="1:16" ht="26" x14ac:dyDescent="0.3">
      <c r="B37" s="18">
        <v>32</v>
      </c>
      <c r="C37" s="11">
        <v>45085.772222222222</v>
      </c>
      <c r="D37" s="11">
        <v>45085.774305555555</v>
      </c>
      <c r="E37" s="10">
        <f t="shared" si="0"/>
        <v>179.99999995809048</v>
      </c>
      <c r="F37" s="9" t="s">
        <v>19</v>
      </c>
      <c r="G37" s="5">
        <v>340.4</v>
      </c>
      <c r="H37" s="5">
        <v>2.0379999999999998</v>
      </c>
      <c r="I37" s="5">
        <f t="shared" si="1"/>
        <v>339.73366539999995</v>
      </c>
      <c r="J37" s="5">
        <v>19623</v>
      </c>
      <c r="K37" s="5">
        <v>133</v>
      </c>
      <c r="L37" s="5">
        <v>19602</v>
      </c>
      <c r="M37" s="5">
        <v>309</v>
      </c>
      <c r="N37" s="14" t="s">
        <v>17</v>
      </c>
      <c r="O37" s="15"/>
      <c r="P37" s="15"/>
    </row>
    <row r="38" spans="1:16" ht="26" x14ac:dyDescent="0.3">
      <c r="B38" s="18">
        <v>33</v>
      </c>
      <c r="C38" s="11">
        <v>45085.774305555555</v>
      </c>
      <c r="D38" s="11">
        <v>45085.777777777781</v>
      </c>
      <c r="E38" s="10">
        <f t="shared" si="0"/>
        <v>300.00000034924597</v>
      </c>
      <c r="F38" s="9" t="s">
        <v>19</v>
      </c>
      <c r="G38" s="5">
        <v>350.5</v>
      </c>
      <c r="H38" s="5">
        <v>2.0379999999999998</v>
      </c>
      <c r="I38" s="5">
        <f t="shared" si="1"/>
        <v>349.76599539999995</v>
      </c>
      <c r="J38" s="5">
        <v>26644</v>
      </c>
      <c r="K38" s="5">
        <v>129</v>
      </c>
      <c r="L38" s="5">
        <v>26637</v>
      </c>
      <c r="M38" s="5">
        <v>309</v>
      </c>
      <c r="N38" s="14" t="s">
        <v>17</v>
      </c>
      <c r="O38" s="15"/>
      <c r="P38" s="15"/>
    </row>
    <row r="39" spans="1:16" ht="26" x14ac:dyDescent="0.3">
      <c r="B39" s="18">
        <v>34</v>
      </c>
      <c r="C39" s="11">
        <v>45085.77847222222</v>
      </c>
      <c r="D39" s="11">
        <v>45085.781944444447</v>
      </c>
      <c r="E39" s="10">
        <f t="shared" si="0"/>
        <v>300.00000034924597</v>
      </c>
      <c r="F39" s="9" t="s">
        <v>19</v>
      </c>
      <c r="G39" s="5">
        <v>360.5</v>
      </c>
      <c r="H39" s="5">
        <v>2.0379999999999998</v>
      </c>
      <c r="I39" s="5">
        <f t="shared" si="1"/>
        <v>359.69899539999994</v>
      </c>
      <c r="J39" s="5">
        <v>39304</v>
      </c>
      <c r="K39" s="5">
        <v>126</v>
      </c>
      <c r="L39" s="5">
        <v>39203</v>
      </c>
      <c r="M39" s="5">
        <v>309</v>
      </c>
      <c r="N39" s="14" t="s">
        <v>17</v>
      </c>
      <c r="O39" s="15"/>
      <c r="P39" s="15"/>
    </row>
    <row r="40" spans="1:16" ht="37" x14ac:dyDescent="0.45">
      <c r="A40" s="152" t="s">
        <v>171</v>
      </c>
      <c r="B40" s="18">
        <v>35</v>
      </c>
      <c r="C40" s="11">
        <v>45085.78402777778</v>
      </c>
      <c r="D40" s="6">
        <v>45086.374305555553</v>
      </c>
      <c r="E40" s="10">
        <f t="shared" si="0"/>
        <v>50999.999999650754</v>
      </c>
      <c r="F40" s="9" t="s">
        <v>19</v>
      </c>
      <c r="G40" s="5">
        <v>328.4</v>
      </c>
      <c r="H40" s="5">
        <v>2.0379999999999998</v>
      </c>
      <c r="I40" s="5">
        <f t="shared" si="1"/>
        <v>327.81406539999995</v>
      </c>
      <c r="J40" s="5">
        <v>3473355</v>
      </c>
      <c r="K40" s="5">
        <v>132</v>
      </c>
      <c r="L40" s="7">
        <v>34296688</v>
      </c>
      <c r="M40" s="5">
        <v>309</v>
      </c>
      <c r="N40" s="14" t="s">
        <v>17</v>
      </c>
      <c r="O40" s="15"/>
      <c r="P40" s="15"/>
    </row>
    <row r="41" spans="1:16" ht="31" x14ac:dyDescent="0.35">
      <c r="B41" s="13">
        <v>36</v>
      </c>
      <c r="C41" s="6">
        <v>45088.414583333331</v>
      </c>
      <c r="D41" s="6"/>
      <c r="E41" s="10"/>
      <c r="F41" s="13" t="s">
        <v>29</v>
      </c>
      <c r="G41" s="5">
        <v>310.39999999999998</v>
      </c>
      <c r="H41" s="5">
        <v>2.0379999999999998</v>
      </c>
      <c r="I41" s="5">
        <f t="shared" si="1"/>
        <v>309.93466539999997</v>
      </c>
      <c r="J41" s="5">
        <v>14312</v>
      </c>
      <c r="K41" s="5">
        <v>120</v>
      </c>
      <c r="L41" s="15"/>
      <c r="M41" s="5">
        <v>309</v>
      </c>
      <c r="N41" s="14" t="s">
        <v>17</v>
      </c>
      <c r="O41" s="136" t="s">
        <v>166</v>
      </c>
      <c r="P41" s="15"/>
    </row>
    <row r="42" spans="1:16" ht="26" x14ac:dyDescent="0.3">
      <c r="B42" s="13">
        <v>37</v>
      </c>
      <c r="C42" s="6"/>
      <c r="D42" s="6">
        <v>45088.419444444444</v>
      </c>
      <c r="E42" s="10"/>
      <c r="F42" s="13" t="s">
        <v>29</v>
      </c>
      <c r="G42" s="5">
        <v>309.89999999999998</v>
      </c>
      <c r="H42" s="5">
        <v>2.0379999999999998</v>
      </c>
      <c r="I42" s="5">
        <f t="shared" si="1"/>
        <v>309.43801539999993</v>
      </c>
      <c r="J42" s="5">
        <v>21240</v>
      </c>
      <c r="K42" s="5">
        <v>120</v>
      </c>
      <c r="L42" s="5">
        <v>21200</v>
      </c>
      <c r="M42" s="5">
        <v>309</v>
      </c>
      <c r="N42" s="14" t="s">
        <v>17</v>
      </c>
      <c r="O42" s="15"/>
      <c r="P42" s="15"/>
    </row>
    <row r="43" spans="1:16" ht="34" x14ac:dyDescent="0.4">
      <c r="A43" s="126" t="s">
        <v>159</v>
      </c>
      <c r="B43" s="13">
        <v>38</v>
      </c>
      <c r="C43" s="6">
        <v>45088.420138888891</v>
      </c>
      <c r="D43" s="6"/>
      <c r="E43" s="166" t="s">
        <v>140</v>
      </c>
      <c r="F43" s="13" t="s">
        <v>29</v>
      </c>
      <c r="G43" s="5">
        <v>309.39999999999998</v>
      </c>
      <c r="H43" s="5">
        <v>2.0379999999999998</v>
      </c>
      <c r="I43" s="5">
        <f t="shared" si="1"/>
        <v>308.94136539999994</v>
      </c>
      <c r="J43" s="123">
        <v>17034</v>
      </c>
      <c r="K43" s="123" t="s">
        <v>148</v>
      </c>
      <c r="L43" s="5"/>
      <c r="M43" s="5">
        <v>309</v>
      </c>
      <c r="N43" s="14" t="s">
        <v>17</v>
      </c>
      <c r="O43" s="159" t="s">
        <v>84</v>
      </c>
      <c r="P43" s="151" t="s">
        <v>144</v>
      </c>
    </row>
    <row r="44" spans="1:16" ht="29" x14ac:dyDescent="0.35">
      <c r="A44" s="126" t="s">
        <v>160</v>
      </c>
      <c r="B44" s="13">
        <v>39</v>
      </c>
      <c r="C44" s="6">
        <v>45088.424305555556</v>
      </c>
      <c r="D44" s="6">
        <v>45088.429166666669</v>
      </c>
      <c r="E44" s="10">
        <f t="shared" si="0"/>
        <v>420.00000011175871</v>
      </c>
      <c r="F44" s="13" t="s">
        <v>29</v>
      </c>
      <c r="G44" s="5">
        <v>309.64999999999998</v>
      </c>
      <c r="H44" s="5">
        <v>2.0379999999999998</v>
      </c>
      <c r="I44" s="5">
        <f t="shared" si="1"/>
        <v>309.18969039999996</v>
      </c>
      <c r="J44" s="123">
        <v>43283</v>
      </c>
      <c r="K44" s="123" t="s">
        <v>85</v>
      </c>
      <c r="L44" s="5">
        <v>43261</v>
      </c>
      <c r="M44" s="5">
        <v>309</v>
      </c>
      <c r="N44" s="14" t="s">
        <v>17</v>
      </c>
      <c r="O44" s="122" t="s">
        <v>86</v>
      </c>
      <c r="P44" s="5"/>
    </row>
    <row r="45" spans="1:16" ht="29" x14ac:dyDescent="0.35">
      <c r="A45" s="126" t="s">
        <v>161</v>
      </c>
      <c r="B45" s="13">
        <v>40</v>
      </c>
      <c r="C45" s="6">
        <v>45088.431944444441</v>
      </c>
      <c r="D45" s="6">
        <v>45088.433333333334</v>
      </c>
      <c r="E45" s="10">
        <f t="shared" si="0"/>
        <v>120.00000039115548</v>
      </c>
      <c r="F45" s="13" t="s">
        <v>29</v>
      </c>
      <c r="G45" s="5">
        <v>310.39999999999998</v>
      </c>
      <c r="H45" s="5">
        <v>2.0379999999999998</v>
      </c>
      <c r="I45" s="5">
        <f t="shared" si="1"/>
        <v>309.93466539999997</v>
      </c>
      <c r="J45" s="123">
        <v>19012</v>
      </c>
      <c r="K45" s="123" t="s">
        <v>88</v>
      </c>
      <c r="L45" s="5"/>
      <c r="M45" s="5">
        <v>309</v>
      </c>
      <c r="N45" s="14" t="s">
        <v>17</v>
      </c>
      <c r="O45" s="13" t="s">
        <v>146</v>
      </c>
      <c r="P45" s="150" t="s">
        <v>145</v>
      </c>
    </row>
    <row r="46" spans="1:16" ht="29" x14ac:dyDescent="0.35">
      <c r="A46" s="126" t="s">
        <v>162</v>
      </c>
      <c r="B46" s="13">
        <v>41</v>
      </c>
      <c r="C46" s="6">
        <v>45088.434027777781</v>
      </c>
      <c r="D46" s="6">
        <v>45088.435416666667</v>
      </c>
      <c r="E46" s="10">
        <f t="shared" si="0"/>
        <v>119.99999976251274</v>
      </c>
      <c r="F46" s="13" t="s">
        <v>29</v>
      </c>
      <c r="G46" s="5">
        <v>310.39999999999998</v>
      </c>
      <c r="H46" s="5">
        <v>2.0379999999999998</v>
      </c>
      <c r="I46" s="5">
        <f t="shared" si="1"/>
        <v>309.93466539999997</v>
      </c>
      <c r="J46" s="123">
        <v>11717</v>
      </c>
      <c r="K46" s="123">
        <v>144</v>
      </c>
      <c r="L46" s="5"/>
      <c r="M46" s="5">
        <v>309</v>
      </c>
      <c r="N46" s="14" t="s">
        <v>17</v>
      </c>
      <c r="O46" s="123"/>
      <c r="P46" s="5"/>
    </row>
    <row r="47" spans="1:16" ht="29" x14ac:dyDescent="0.35">
      <c r="A47" s="126" t="s">
        <v>149</v>
      </c>
      <c r="B47" s="13">
        <v>42</v>
      </c>
      <c r="C47" s="6">
        <v>45088.436111111114</v>
      </c>
      <c r="D47" s="6">
        <v>45088.438194444447</v>
      </c>
      <c r="E47" s="10">
        <f t="shared" si="0"/>
        <v>179.99999995809048</v>
      </c>
      <c r="F47" s="13" t="s">
        <v>29</v>
      </c>
      <c r="G47" s="5">
        <v>310.89999999999998</v>
      </c>
      <c r="H47" s="5">
        <v>2.0379999999999998</v>
      </c>
      <c r="I47" s="5">
        <f t="shared" si="1"/>
        <v>310.43131539999996</v>
      </c>
      <c r="J47" s="123">
        <v>21117</v>
      </c>
      <c r="K47" s="123" t="s">
        <v>89</v>
      </c>
      <c r="L47" s="5"/>
      <c r="M47" s="5">
        <v>309</v>
      </c>
      <c r="N47" s="14" t="s">
        <v>17</v>
      </c>
      <c r="O47" s="123"/>
      <c r="P47" s="5"/>
    </row>
    <row r="48" spans="1:16" ht="29" x14ac:dyDescent="0.35">
      <c r="A48" s="126" t="s">
        <v>150</v>
      </c>
      <c r="B48" s="13">
        <v>43</v>
      </c>
      <c r="C48" s="6">
        <v>45088.438888888886</v>
      </c>
      <c r="D48" s="6">
        <v>45088.44027777778</v>
      </c>
      <c r="E48" s="10">
        <f t="shared" si="0"/>
        <v>120.00000039115548</v>
      </c>
      <c r="F48" s="13" t="s">
        <v>29</v>
      </c>
      <c r="G48" s="5">
        <v>311.39999999999998</v>
      </c>
      <c r="H48" s="5">
        <v>2.0379999999999998</v>
      </c>
      <c r="I48" s="5">
        <f t="shared" si="1"/>
        <v>310.92796539999995</v>
      </c>
      <c r="J48" s="123">
        <v>15045</v>
      </c>
      <c r="K48" s="123" t="s">
        <v>89</v>
      </c>
      <c r="L48" s="5">
        <v>15029</v>
      </c>
      <c r="M48" s="5">
        <v>309</v>
      </c>
      <c r="N48" s="14" t="s">
        <v>17</v>
      </c>
      <c r="O48" s="123"/>
      <c r="P48" s="5"/>
    </row>
    <row r="49" spans="1:16" ht="29" x14ac:dyDescent="0.35">
      <c r="A49" s="126" t="s">
        <v>157</v>
      </c>
      <c r="B49" s="13">
        <v>44</v>
      </c>
      <c r="C49" s="6">
        <v>45088.440972222219</v>
      </c>
      <c r="D49" s="6">
        <v>45088.441666666666</v>
      </c>
      <c r="E49" s="10">
        <f t="shared" si="0"/>
        <v>60.000000195577741</v>
      </c>
      <c r="F49" s="13" t="s">
        <v>29</v>
      </c>
      <c r="G49" s="5">
        <v>311.89999999999998</v>
      </c>
      <c r="H49" s="5">
        <v>2.0379999999999998</v>
      </c>
      <c r="I49" s="5">
        <f t="shared" si="1"/>
        <v>311.42461539999994</v>
      </c>
      <c r="J49" s="123">
        <v>8846</v>
      </c>
      <c r="K49" s="123" t="s">
        <v>89</v>
      </c>
      <c r="L49" s="5"/>
      <c r="M49" s="5">
        <v>309</v>
      </c>
      <c r="N49" s="14" t="s">
        <v>17</v>
      </c>
      <c r="O49" s="123"/>
      <c r="P49" s="5"/>
    </row>
    <row r="50" spans="1:16" ht="29" x14ac:dyDescent="0.35">
      <c r="A50" s="126" t="s">
        <v>151</v>
      </c>
      <c r="B50" s="13">
        <v>45</v>
      </c>
      <c r="C50" s="6">
        <v>45088.442361111112</v>
      </c>
      <c r="D50" s="6">
        <v>45088.443749999999</v>
      </c>
      <c r="E50" s="10">
        <f t="shared" si="0"/>
        <v>119.99999976251274</v>
      </c>
      <c r="F50" s="13" t="s">
        <v>29</v>
      </c>
      <c r="G50" s="5">
        <v>312.39999999999998</v>
      </c>
      <c r="H50" s="5">
        <v>2.0379999999999998</v>
      </c>
      <c r="I50" s="5">
        <f t="shared" si="1"/>
        <v>311.92126539999992</v>
      </c>
      <c r="J50" s="123">
        <v>14416</v>
      </c>
      <c r="K50" s="123" t="s">
        <v>90</v>
      </c>
      <c r="L50" s="5"/>
      <c r="M50" s="5">
        <v>309</v>
      </c>
      <c r="N50" s="14" t="s">
        <v>17</v>
      </c>
      <c r="O50" s="123"/>
      <c r="P50" s="5"/>
    </row>
    <row r="51" spans="1:16" ht="29" x14ac:dyDescent="0.35">
      <c r="A51" s="126" t="s">
        <v>152</v>
      </c>
      <c r="B51" s="13">
        <v>46</v>
      </c>
      <c r="C51" s="6">
        <v>45088.444444444445</v>
      </c>
      <c r="D51" s="6">
        <v>45088.445138888892</v>
      </c>
      <c r="E51" s="10">
        <f t="shared" si="0"/>
        <v>60.000000195577741</v>
      </c>
      <c r="F51" s="13" t="s">
        <v>29</v>
      </c>
      <c r="G51" s="5">
        <v>312.89999999999998</v>
      </c>
      <c r="H51" s="5">
        <v>2.0379999999999998</v>
      </c>
      <c r="I51" s="5">
        <f t="shared" si="1"/>
        <v>312.41791539999997</v>
      </c>
      <c r="J51" s="123">
        <v>9069</v>
      </c>
      <c r="K51" s="123" t="s">
        <v>90</v>
      </c>
      <c r="L51" s="5"/>
      <c r="M51" s="5">
        <v>309</v>
      </c>
      <c r="N51" s="14" t="s">
        <v>17</v>
      </c>
      <c r="O51" s="123"/>
      <c r="P51" s="5"/>
    </row>
    <row r="52" spans="1:16" ht="29" x14ac:dyDescent="0.35">
      <c r="A52" s="126" t="s">
        <v>158</v>
      </c>
      <c r="B52" s="13">
        <v>47</v>
      </c>
      <c r="C52" s="6">
        <v>45088.445833333331</v>
      </c>
      <c r="D52" s="6">
        <v>45088.447222222225</v>
      </c>
      <c r="E52" s="10">
        <f t="shared" si="0"/>
        <v>120.00000039115548</v>
      </c>
      <c r="F52" s="13" t="s">
        <v>29</v>
      </c>
      <c r="G52" s="5">
        <v>313.89999999999998</v>
      </c>
      <c r="H52" s="5">
        <v>2.0379999999999998</v>
      </c>
      <c r="I52" s="5">
        <f t="shared" si="1"/>
        <v>313.41121539999995</v>
      </c>
      <c r="J52" s="123">
        <v>11235</v>
      </c>
      <c r="K52" s="123" t="s">
        <v>90</v>
      </c>
      <c r="L52" s="5"/>
      <c r="M52" s="5">
        <v>309</v>
      </c>
      <c r="N52" s="14" t="s">
        <v>17</v>
      </c>
      <c r="O52" s="124"/>
    </row>
    <row r="53" spans="1:16" ht="29" x14ac:dyDescent="0.35">
      <c r="A53" s="126" t="s">
        <v>153</v>
      </c>
      <c r="B53" s="13">
        <v>48</v>
      </c>
      <c r="C53" s="6">
        <v>45088.447222222225</v>
      </c>
      <c r="D53" s="5"/>
      <c r="E53" s="10"/>
      <c r="F53" s="13" t="s">
        <v>29</v>
      </c>
      <c r="G53" s="5">
        <v>314.89999999999998</v>
      </c>
      <c r="H53" s="5">
        <v>2.0379999999999998</v>
      </c>
      <c r="I53" s="5">
        <f t="shared" si="1"/>
        <v>314.40451539999992</v>
      </c>
      <c r="J53" s="123">
        <v>10349</v>
      </c>
      <c r="K53" s="123"/>
      <c r="L53" s="5">
        <v>9688</v>
      </c>
      <c r="M53" s="5">
        <v>309</v>
      </c>
      <c r="N53" s="14" t="s">
        <v>17</v>
      </c>
      <c r="O53" s="123"/>
      <c r="P53" s="5"/>
    </row>
    <row r="54" spans="1:16" ht="47" x14ac:dyDescent="0.55000000000000004">
      <c r="B54" s="13">
        <v>49</v>
      </c>
      <c r="C54" s="6">
        <v>45088.452777777777</v>
      </c>
      <c r="D54" s="6">
        <v>45088.45416666667</v>
      </c>
      <c r="E54" s="10">
        <f>(D54-C54)*24*60*60</f>
        <v>120.00000039115548</v>
      </c>
      <c r="F54" s="13" t="s">
        <v>29</v>
      </c>
      <c r="G54" s="5">
        <v>319.89999999999998</v>
      </c>
      <c r="H54" s="5">
        <v>2.0379999999999998</v>
      </c>
      <c r="I54" s="5">
        <f t="shared" si="1"/>
        <v>319.37101539999998</v>
      </c>
      <c r="J54" s="5">
        <v>11065</v>
      </c>
      <c r="K54" s="5">
        <v>146</v>
      </c>
      <c r="L54" s="5"/>
      <c r="M54" s="5">
        <v>309</v>
      </c>
      <c r="N54" s="14" t="s">
        <v>17</v>
      </c>
      <c r="O54" s="125" t="s">
        <v>163</v>
      </c>
      <c r="P54" s="141" t="s">
        <v>147</v>
      </c>
    </row>
    <row r="55" spans="1:16" ht="26" x14ac:dyDescent="0.3">
      <c r="B55" s="13">
        <v>50</v>
      </c>
      <c r="C55" s="6">
        <v>45088.455555555556</v>
      </c>
      <c r="D55" s="6">
        <v>45088.456250000003</v>
      </c>
      <c r="E55" s="10">
        <f>(D55-C55)*24*60*60</f>
        <v>60.000000195577741</v>
      </c>
      <c r="F55" s="13" t="s">
        <v>29</v>
      </c>
      <c r="G55" s="5">
        <v>324.89999999999998</v>
      </c>
      <c r="H55" s="5">
        <v>2.0379999999999998</v>
      </c>
      <c r="I55" s="5">
        <f t="shared" si="1"/>
        <v>324.33751539999997</v>
      </c>
      <c r="J55" s="5">
        <v>11762</v>
      </c>
      <c r="K55" s="5">
        <v>144</v>
      </c>
      <c r="L55" s="5"/>
      <c r="M55" s="5">
        <v>309</v>
      </c>
      <c r="N55" s="84" t="s">
        <v>17</v>
      </c>
      <c r="O55" s="15"/>
      <c r="P55" s="15"/>
    </row>
    <row r="56" spans="1:16" ht="26" x14ac:dyDescent="0.3">
      <c r="A56" s="38" t="s">
        <v>91</v>
      </c>
      <c r="B56" s="13">
        <v>52</v>
      </c>
      <c r="C56" s="6">
        <v>45088.456944444442</v>
      </c>
      <c r="D56" s="6">
        <v>45088.458333333336</v>
      </c>
      <c r="E56" s="10">
        <f t="shared" si="0"/>
        <v>120.00000039115548</v>
      </c>
      <c r="F56" s="13" t="s">
        <v>29</v>
      </c>
      <c r="G56" s="5">
        <v>335.9</v>
      </c>
      <c r="H56" s="5">
        <v>2.0379999999999998</v>
      </c>
      <c r="I56" s="5">
        <f t="shared" si="1"/>
        <v>335.26381539999994</v>
      </c>
      <c r="J56" s="5">
        <v>14765</v>
      </c>
      <c r="K56" s="5"/>
      <c r="L56" s="5"/>
      <c r="M56" s="5">
        <v>309</v>
      </c>
      <c r="N56" s="84" t="s">
        <v>17</v>
      </c>
      <c r="O56" s="15"/>
      <c r="P56" s="15"/>
    </row>
    <row r="57" spans="1:16" ht="26" x14ac:dyDescent="0.3">
      <c r="B57" s="13">
        <v>53</v>
      </c>
      <c r="C57" s="6">
        <v>45088.459722222222</v>
      </c>
      <c r="D57" s="6">
        <v>45088.461805555555</v>
      </c>
      <c r="E57" s="10">
        <f>(D57-C57)*24*60*60</f>
        <v>179.99999995809048</v>
      </c>
      <c r="F57" s="13" t="s">
        <v>29</v>
      </c>
      <c r="G57" s="5">
        <v>345.9</v>
      </c>
      <c r="H57" s="5">
        <v>2.0379999999999998</v>
      </c>
      <c r="I57" s="5">
        <f t="shared" si="1"/>
        <v>345.19681539999993</v>
      </c>
      <c r="J57" s="5">
        <v>23193</v>
      </c>
      <c r="K57" s="5">
        <v>139</v>
      </c>
      <c r="L57" s="5"/>
      <c r="M57" s="5">
        <v>309</v>
      </c>
      <c r="N57" s="84" t="s">
        <v>17</v>
      </c>
      <c r="O57" s="15"/>
      <c r="P57" s="15"/>
    </row>
    <row r="58" spans="1:16" ht="26" x14ac:dyDescent="0.3">
      <c r="B58" s="13">
        <v>54</v>
      </c>
      <c r="C58" s="6">
        <v>45088.462500000001</v>
      </c>
      <c r="D58" s="6">
        <v>45088.463194444441</v>
      </c>
      <c r="E58" s="10">
        <f t="shared" si="0"/>
        <v>59.999999566935003</v>
      </c>
      <c r="F58" s="13" t="s">
        <v>29</v>
      </c>
      <c r="G58" s="5">
        <v>355.9</v>
      </c>
      <c r="H58" s="5">
        <v>2.0379999999999998</v>
      </c>
      <c r="I58" s="5">
        <f t="shared" si="1"/>
        <v>355.12981539999993</v>
      </c>
      <c r="J58" s="5">
        <v>10934</v>
      </c>
      <c r="K58" s="5">
        <v>135</v>
      </c>
      <c r="L58" s="5"/>
      <c r="M58" s="5">
        <v>309</v>
      </c>
      <c r="N58" s="84" t="s">
        <v>17</v>
      </c>
      <c r="O58" s="15"/>
      <c r="P58" s="15"/>
    </row>
    <row r="59" spans="1:16" ht="26" x14ac:dyDescent="0.3">
      <c r="B59" s="13">
        <v>55</v>
      </c>
      <c r="C59" s="6">
        <v>45088.464583333334</v>
      </c>
      <c r="D59" s="6">
        <v>45088.46597222222</v>
      </c>
      <c r="E59" s="10">
        <f t="shared" si="0"/>
        <v>119.99999976251274</v>
      </c>
      <c r="F59" s="13" t="s">
        <v>29</v>
      </c>
      <c r="G59" s="5">
        <v>310.39999999999998</v>
      </c>
      <c r="H59" s="5">
        <v>2.0379999999999998</v>
      </c>
      <c r="I59" s="5">
        <f t="shared" si="1"/>
        <v>309.93466539999997</v>
      </c>
      <c r="J59" s="5">
        <v>12955</v>
      </c>
      <c r="K59" s="5">
        <v>147</v>
      </c>
      <c r="L59" s="5"/>
      <c r="M59" s="5">
        <v>309</v>
      </c>
      <c r="N59" s="84" t="s">
        <v>17</v>
      </c>
      <c r="O59" s="15"/>
      <c r="P59" s="15"/>
    </row>
    <row r="60" spans="1:16" ht="26" x14ac:dyDescent="0.3">
      <c r="B60" s="13">
        <v>56</v>
      </c>
      <c r="C60" s="6">
        <v>45088.466666666667</v>
      </c>
      <c r="D60" s="6">
        <v>45088.467361111114</v>
      </c>
      <c r="E60" s="10">
        <f t="shared" si="0"/>
        <v>60.000000195577741</v>
      </c>
      <c r="F60" s="13" t="s">
        <v>29</v>
      </c>
      <c r="G60" s="5">
        <v>311.39999999999998</v>
      </c>
      <c r="H60" s="5">
        <v>2.0379999999999998</v>
      </c>
      <c r="I60" s="5">
        <f t="shared" si="1"/>
        <v>310.92796539999995</v>
      </c>
      <c r="J60" s="5">
        <v>12143</v>
      </c>
      <c r="K60" s="5">
        <v>147</v>
      </c>
      <c r="L60" s="5"/>
      <c r="M60" s="5">
        <v>309</v>
      </c>
      <c r="N60" s="84" t="s">
        <v>17</v>
      </c>
      <c r="O60" s="15"/>
      <c r="P60" s="15"/>
    </row>
    <row r="61" spans="1:16" ht="26" x14ac:dyDescent="0.3">
      <c r="B61" s="13">
        <v>57</v>
      </c>
      <c r="C61" s="6">
        <v>45088.468055555553</v>
      </c>
      <c r="D61" s="6">
        <v>45088.46875</v>
      </c>
      <c r="E61" s="10">
        <f t="shared" si="0"/>
        <v>60.000000195577741</v>
      </c>
      <c r="F61" s="13" t="s">
        <v>29</v>
      </c>
      <c r="G61" s="5">
        <v>313.39999999999998</v>
      </c>
      <c r="H61" s="5">
        <v>2.0379999999999998</v>
      </c>
      <c r="I61" s="5">
        <f t="shared" si="1"/>
        <v>312.91456539999996</v>
      </c>
      <c r="J61" s="5">
        <v>10846</v>
      </c>
      <c r="K61" s="5">
        <v>147</v>
      </c>
      <c r="L61" s="5"/>
      <c r="M61" s="5">
        <v>309</v>
      </c>
      <c r="N61" s="84" t="s">
        <v>17</v>
      </c>
      <c r="O61" s="15"/>
      <c r="P61" s="15"/>
    </row>
    <row r="62" spans="1:16" ht="26" x14ac:dyDescent="0.3">
      <c r="B62" s="13">
        <v>58</v>
      </c>
      <c r="C62" s="6">
        <v>45088.469444444447</v>
      </c>
      <c r="D62" s="6">
        <v>45088.47152777778</v>
      </c>
      <c r="E62" s="10">
        <f t="shared" si="0"/>
        <v>179.99999995809048</v>
      </c>
      <c r="F62" s="13" t="s">
        <v>29</v>
      </c>
      <c r="G62" s="5">
        <v>315.39999999999998</v>
      </c>
      <c r="H62" s="5">
        <v>2.0379999999999998</v>
      </c>
      <c r="I62" s="5">
        <f t="shared" si="1"/>
        <v>314.90116539999997</v>
      </c>
      <c r="J62" s="5">
        <v>24797</v>
      </c>
      <c r="K62" s="5">
        <v>147</v>
      </c>
      <c r="L62" s="5"/>
      <c r="M62" s="5">
        <v>309</v>
      </c>
      <c r="N62" s="84" t="s">
        <v>17</v>
      </c>
      <c r="O62" s="15"/>
      <c r="P62" s="15"/>
    </row>
    <row r="63" spans="1:16" ht="26" x14ac:dyDescent="0.3">
      <c r="B63" s="13">
        <v>59</v>
      </c>
      <c r="C63" s="6">
        <v>45088.472222222219</v>
      </c>
      <c r="D63" s="6">
        <v>45088.473611111112</v>
      </c>
      <c r="E63" s="10">
        <f t="shared" si="0"/>
        <v>120.00000039115548</v>
      </c>
      <c r="F63" s="13" t="s">
        <v>29</v>
      </c>
      <c r="G63" s="5">
        <v>315.89999999999998</v>
      </c>
      <c r="H63" s="5">
        <v>2.0379999999999998</v>
      </c>
      <c r="I63" s="5">
        <f t="shared" si="1"/>
        <v>315.39781539999996</v>
      </c>
      <c r="J63" s="5">
        <v>11432</v>
      </c>
      <c r="K63" s="5">
        <v>147</v>
      </c>
      <c r="L63" s="5"/>
      <c r="M63" s="5">
        <v>309</v>
      </c>
      <c r="N63" s="84" t="s">
        <v>17</v>
      </c>
      <c r="O63" s="15"/>
      <c r="P63" s="15"/>
    </row>
    <row r="64" spans="1:16" ht="26" x14ac:dyDescent="0.3">
      <c r="B64" s="13">
        <v>60</v>
      </c>
      <c r="C64" s="6">
        <v>45088.474305555559</v>
      </c>
      <c r="D64" s="6">
        <v>45088.474999999999</v>
      </c>
      <c r="E64" s="10">
        <f t="shared" si="0"/>
        <v>59.999999566935003</v>
      </c>
      <c r="F64" s="13" t="s">
        <v>29</v>
      </c>
      <c r="G64" s="5">
        <v>316.89999999999998</v>
      </c>
      <c r="H64" s="5">
        <v>2.0379999999999998</v>
      </c>
      <c r="I64" s="5">
        <f t="shared" si="1"/>
        <v>316.39111539999993</v>
      </c>
      <c r="J64" s="5">
        <v>11861</v>
      </c>
      <c r="K64" s="5">
        <v>147</v>
      </c>
      <c r="L64" s="5"/>
      <c r="M64" s="5">
        <v>309</v>
      </c>
      <c r="N64" s="84" t="s">
        <v>17</v>
      </c>
      <c r="O64" s="15"/>
      <c r="P64" s="15"/>
    </row>
    <row r="65" spans="1:17" ht="26" x14ac:dyDescent="0.3">
      <c r="B65" s="13">
        <v>61</v>
      </c>
      <c r="C65" s="6">
        <v>45088.476388888892</v>
      </c>
      <c r="D65" s="6">
        <v>45088.477083333331</v>
      </c>
      <c r="E65" s="10">
        <f t="shared" si="0"/>
        <v>59.999999566935003</v>
      </c>
      <c r="F65" s="13" t="s">
        <v>29</v>
      </c>
      <c r="G65" s="5">
        <v>318.39999999999998</v>
      </c>
      <c r="H65" s="5">
        <v>2.0379999999999998</v>
      </c>
      <c r="I65" s="5">
        <f t="shared" si="1"/>
        <v>317.88106539999995</v>
      </c>
      <c r="J65" s="5">
        <v>10670</v>
      </c>
      <c r="K65" s="5">
        <v>145</v>
      </c>
      <c r="L65" s="5"/>
      <c r="M65" s="5">
        <v>309</v>
      </c>
      <c r="N65" s="84" t="s">
        <v>17</v>
      </c>
      <c r="O65" s="15"/>
      <c r="P65" s="15"/>
    </row>
    <row r="66" spans="1:17" ht="26" x14ac:dyDescent="0.3">
      <c r="B66" s="13">
        <v>62</v>
      </c>
      <c r="C66" s="6">
        <v>45088.477777777778</v>
      </c>
      <c r="D66" s="6">
        <v>45088.479166666664</v>
      </c>
      <c r="E66" s="10">
        <f t="shared" si="0"/>
        <v>119.99999976251274</v>
      </c>
      <c r="F66" s="13" t="s">
        <v>29</v>
      </c>
      <c r="G66" s="5">
        <v>319.89999999999998</v>
      </c>
      <c r="H66" s="5">
        <v>2.0379999999999998</v>
      </c>
      <c r="I66" s="5">
        <f t="shared" si="1"/>
        <v>319.37101539999998</v>
      </c>
      <c r="J66" s="5">
        <v>12895</v>
      </c>
      <c r="K66" s="5">
        <v>144</v>
      </c>
      <c r="L66" s="5">
        <v>12888</v>
      </c>
      <c r="M66" s="5">
        <v>309</v>
      </c>
      <c r="N66" s="84" t="s">
        <v>17</v>
      </c>
      <c r="O66" s="15"/>
      <c r="P66" s="15"/>
    </row>
    <row r="67" spans="1:17" ht="26" x14ac:dyDescent="0.3">
      <c r="B67" s="43">
        <v>63</v>
      </c>
      <c r="C67" s="44">
        <v>45088.490277777775</v>
      </c>
      <c r="D67" s="44">
        <v>45088.490972222222</v>
      </c>
      <c r="E67" s="10">
        <f>(D67-C67)*24*60*60</f>
        <v>60.000000195577741</v>
      </c>
      <c r="F67" s="43" t="s">
        <v>29</v>
      </c>
      <c r="G67" s="46">
        <v>313.39999999999998</v>
      </c>
      <c r="H67" s="46">
        <v>1.7450000000000001</v>
      </c>
      <c r="I67" s="46">
        <f t="shared" si="1"/>
        <v>312.62352849999996</v>
      </c>
      <c r="J67" s="46">
        <v>12178</v>
      </c>
      <c r="K67" s="46">
        <v>154</v>
      </c>
      <c r="L67" s="46">
        <v>12153</v>
      </c>
      <c r="M67" s="46">
        <v>309</v>
      </c>
      <c r="N67" s="85" t="s">
        <v>17</v>
      </c>
      <c r="O67" s="15"/>
      <c r="P67" s="15"/>
    </row>
    <row r="68" spans="1:17" ht="26" x14ac:dyDescent="0.3">
      <c r="B68" s="43"/>
      <c r="C68" s="44"/>
      <c r="D68" s="44"/>
      <c r="E68" s="45"/>
      <c r="F68" s="43"/>
      <c r="G68" s="46"/>
      <c r="H68" s="46"/>
      <c r="I68" s="46"/>
      <c r="J68" s="78" t="s">
        <v>106</v>
      </c>
      <c r="K68" s="78"/>
      <c r="L68" s="78" t="s">
        <v>105</v>
      </c>
      <c r="M68" s="46"/>
      <c r="N68" s="85"/>
      <c r="O68" s="144" t="s">
        <v>170</v>
      </c>
      <c r="P68" s="15"/>
    </row>
    <row r="69" spans="1:17" s="15" customFormat="1" ht="26" x14ac:dyDescent="0.3">
      <c r="A69" s="72" t="s">
        <v>154</v>
      </c>
      <c r="B69" s="50" t="s">
        <v>93</v>
      </c>
      <c r="C69" s="6">
        <v>45088.490972222222</v>
      </c>
      <c r="D69" s="6">
        <v>45088.590277777781</v>
      </c>
      <c r="E69" s="10">
        <f>(D69-C69)*24*60*60</f>
        <v>8580.0000003073364</v>
      </c>
      <c r="F69" s="13" t="s">
        <v>29</v>
      </c>
      <c r="G69" s="5">
        <v>313.39999999999998</v>
      </c>
      <c r="H69" s="46">
        <v>1.7450000000000001</v>
      </c>
      <c r="I69" s="46">
        <f t="shared" si="1"/>
        <v>312.62352849999996</v>
      </c>
      <c r="J69" s="41">
        <v>1312000</v>
      </c>
      <c r="K69" s="41">
        <v>155</v>
      </c>
      <c r="L69" s="41">
        <v>1312000</v>
      </c>
      <c r="M69" s="5">
        <v>309</v>
      </c>
      <c r="N69" s="84" t="s">
        <v>17</v>
      </c>
      <c r="O69" s="145"/>
      <c r="Q69" s="139"/>
    </row>
    <row r="70" spans="1:17" s="15" customFormat="1" ht="26" x14ac:dyDescent="0.3">
      <c r="A70" s="73" t="s">
        <v>94</v>
      </c>
      <c r="B70" s="50" t="s">
        <v>92</v>
      </c>
      <c r="C70" s="6">
        <v>45088.490972222222</v>
      </c>
      <c r="D70" s="6">
        <v>45088.59375</v>
      </c>
      <c r="E70" s="10">
        <f t="shared" ref="E70:E76" si="2">(D70-C70)*24*60*60</f>
        <v>8880.0000000279397</v>
      </c>
      <c r="F70" s="43" t="s">
        <v>29</v>
      </c>
      <c r="G70" s="5">
        <v>313.39999999999998</v>
      </c>
      <c r="H70" s="46">
        <v>1.7450000000000001</v>
      </c>
      <c r="I70" s="46">
        <f t="shared" si="1"/>
        <v>312.62352849999996</v>
      </c>
      <c r="J70" s="79">
        <v>1436000</v>
      </c>
      <c r="K70" s="79">
        <v>155</v>
      </c>
      <c r="L70" s="79">
        <v>1436000</v>
      </c>
      <c r="M70" s="46">
        <v>309</v>
      </c>
      <c r="N70" s="85" t="s">
        <v>17</v>
      </c>
      <c r="O70" s="145"/>
      <c r="Q70" s="139"/>
    </row>
    <row r="71" spans="1:17" ht="26" x14ac:dyDescent="0.3">
      <c r="A71" s="73" t="s">
        <v>94</v>
      </c>
      <c r="B71" s="50" t="s">
        <v>95</v>
      </c>
      <c r="C71" s="6">
        <v>45088.59375</v>
      </c>
      <c r="D71" s="6">
        <v>45088.681250000001</v>
      </c>
      <c r="E71" s="10">
        <f t="shared" si="2"/>
        <v>7560.0000001257285</v>
      </c>
      <c r="F71" s="43" t="s">
        <v>29</v>
      </c>
      <c r="G71" s="5">
        <v>313.39999999999998</v>
      </c>
      <c r="H71" s="46">
        <v>1.7450000000000001</v>
      </c>
      <c r="I71" s="5">
        <f t="shared" si="1"/>
        <v>312.62352849999996</v>
      </c>
      <c r="J71" s="41">
        <f t="shared" ref="J71:J76" si="3">L71-L70</f>
        <v>1084000</v>
      </c>
      <c r="K71" s="41"/>
      <c r="L71" s="41">
        <v>2520000</v>
      </c>
      <c r="M71" s="5">
        <v>309</v>
      </c>
      <c r="N71" s="84" t="s">
        <v>17</v>
      </c>
      <c r="O71" s="145"/>
      <c r="P71" s="15"/>
    </row>
    <row r="72" spans="1:17" ht="26" x14ac:dyDescent="0.3">
      <c r="A72" s="73" t="s">
        <v>94</v>
      </c>
      <c r="B72" s="50" t="s">
        <v>96</v>
      </c>
      <c r="C72" s="6">
        <v>45088.681250000001</v>
      </c>
      <c r="D72" s="6">
        <v>45088.763194444444</v>
      </c>
      <c r="E72" s="10">
        <f t="shared" si="2"/>
        <v>7079.9999998183921</v>
      </c>
      <c r="F72" s="43" t="s">
        <v>29</v>
      </c>
      <c r="G72" s="5">
        <v>313.39999999999998</v>
      </c>
      <c r="H72" s="46">
        <v>1.7450000000000001</v>
      </c>
      <c r="I72" s="5">
        <f t="shared" si="1"/>
        <v>312.62352849999996</v>
      </c>
      <c r="J72" s="41">
        <f t="shared" si="3"/>
        <v>1083000</v>
      </c>
      <c r="K72" s="41"/>
      <c r="L72" s="41">
        <v>3603000</v>
      </c>
      <c r="M72" s="46">
        <v>309</v>
      </c>
      <c r="N72" s="85" t="s">
        <v>17</v>
      </c>
      <c r="O72" s="145"/>
      <c r="P72" s="15"/>
    </row>
    <row r="73" spans="1:17" ht="26" x14ac:dyDescent="0.3">
      <c r="A73" s="73" t="s">
        <v>94</v>
      </c>
      <c r="B73" s="50" t="s">
        <v>102</v>
      </c>
      <c r="C73" s="6">
        <v>45088.763194444444</v>
      </c>
      <c r="D73" s="6">
        <v>45088.790277777778</v>
      </c>
      <c r="E73" s="10">
        <f t="shared" si="2"/>
        <v>2340.000000083819</v>
      </c>
      <c r="F73" s="43" t="s">
        <v>29</v>
      </c>
      <c r="G73" s="5">
        <v>313.39999999999998</v>
      </c>
      <c r="H73" s="46">
        <v>1.7450000000000001</v>
      </c>
      <c r="I73" s="5">
        <f t="shared" si="1"/>
        <v>312.62352849999996</v>
      </c>
      <c r="J73" s="41">
        <f t="shared" si="3"/>
        <v>367000</v>
      </c>
      <c r="K73" s="41"/>
      <c r="L73" s="41">
        <v>3970000</v>
      </c>
      <c r="M73" s="5">
        <v>309</v>
      </c>
      <c r="N73" s="84" t="s">
        <v>17</v>
      </c>
      <c r="O73" s="145"/>
      <c r="P73" s="15"/>
    </row>
    <row r="74" spans="1:17" ht="26" x14ac:dyDescent="0.3">
      <c r="A74" s="73" t="s">
        <v>94</v>
      </c>
      <c r="B74" s="50" t="s">
        <v>103</v>
      </c>
      <c r="C74" s="6">
        <v>45088.790277777778</v>
      </c>
      <c r="D74" s="6">
        <v>45088.814583333333</v>
      </c>
      <c r="E74" s="10">
        <f t="shared" si="2"/>
        <v>2099.9999999301508</v>
      </c>
      <c r="F74" s="13" t="s">
        <v>29</v>
      </c>
      <c r="G74" s="5">
        <v>313.39999999999998</v>
      </c>
      <c r="H74" s="46">
        <v>1.7450000000000001</v>
      </c>
      <c r="I74" s="5">
        <f t="shared" si="1"/>
        <v>312.62352849999996</v>
      </c>
      <c r="J74" s="39">
        <f t="shared" si="3"/>
        <v>320000</v>
      </c>
      <c r="K74" s="39"/>
      <c r="L74" s="39">
        <v>4290000</v>
      </c>
      <c r="M74" s="46">
        <v>309</v>
      </c>
      <c r="N74" s="85" t="s">
        <v>17</v>
      </c>
      <c r="O74" s="145"/>
      <c r="P74" s="15"/>
    </row>
    <row r="75" spans="1:17" ht="26" x14ac:dyDescent="0.3">
      <c r="A75" s="73" t="s">
        <v>94</v>
      </c>
      <c r="B75" s="50" t="s">
        <v>104</v>
      </c>
      <c r="C75" s="6">
        <v>45088.814583333333</v>
      </c>
      <c r="D75" s="6">
        <v>45088.895138888889</v>
      </c>
      <c r="E75" s="10">
        <f t="shared" si="2"/>
        <v>6960.0000000558794</v>
      </c>
      <c r="F75" s="43" t="s">
        <v>29</v>
      </c>
      <c r="G75" s="46">
        <v>313.39999999999998</v>
      </c>
      <c r="H75" s="46">
        <v>1.7450000000000001</v>
      </c>
      <c r="I75" s="46">
        <f t="shared" si="1"/>
        <v>312.62352849999996</v>
      </c>
      <c r="J75" s="78">
        <f t="shared" si="3"/>
        <v>1063000</v>
      </c>
      <c r="K75" s="78"/>
      <c r="L75" s="78">
        <v>5353000</v>
      </c>
      <c r="M75" s="5">
        <v>309</v>
      </c>
      <c r="N75" s="84" t="s">
        <v>17</v>
      </c>
      <c r="O75" s="145"/>
      <c r="P75" s="15"/>
    </row>
    <row r="76" spans="1:17" ht="26" x14ac:dyDescent="0.3">
      <c r="A76" s="73" t="s">
        <v>94</v>
      </c>
      <c r="B76" s="50" t="s">
        <v>107</v>
      </c>
      <c r="C76" s="6">
        <v>45088.895138888889</v>
      </c>
      <c r="D76" s="60">
        <v>45089.325694444444</v>
      </c>
      <c r="E76" s="10">
        <f t="shared" si="2"/>
        <v>37199.999999930151</v>
      </c>
      <c r="F76" s="13" t="s">
        <v>29</v>
      </c>
      <c r="G76" s="46">
        <v>313.39999999999998</v>
      </c>
      <c r="H76" s="46">
        <v>1.7450000000000001</v>
      </c>
      <c r="I76" s="46">
        <f t="shared" si="1"/>
        <v>312.62352849999996</v>
      </c>
      <c r="J76" s="39">
        <f t="shared" si="3"/>
        <v>5677000</v>
      </c>
      <c r="K76" s="39"/>
      <c r="L76" s="39">
        <v>11030000</v>
      </c>
      <c r="M76" s="46">
        <v>309</v>
      </c>
      <c r="N76" s="85" t="s">
        <v>17</v>
      </c>
      <c r="O76" s="145"/>
      <c r="P76" s="15"/>
    </row>
    <row r="77" spans="1:17" ht="26" x14ac:dyDescent="0.3">
      <c r="A77" s="73" t="s">
        <v>94</v>
      </c>
      <c r="B77" s="61" t="s">
        <v>108</v>
      </c>
      <c r="C77" s="6">
        <v>45088.490972222222</v>
      </c>
      <c r="D77" s="37"/>
      <c r="E77" s="45"/>
      <c r="F77" s="43" t="s">
        <v>29</v>
      </c>
      <c r="G77" s="46">
        <v>313.39999999999998</v>
      </c>
      <c r="H77" s="46">
        <v>1.7450000000000001</v>
      </c>
      <c r="I77" s="46">
        <f t="shared" si="1"/>
        <v>312.62352849999996</v>
      </c>
      <c r="J77" s="39">
        <v>11030000</v>
      </c>
      <c r="K77" s="39"/>
      <c r="L77" s="39"/>
      <c r="M77" s="5">
        <v>309</v>
      </c>
      <c r="N77" s="84" t="s">
        <v>17</v>
      </c>
      <c r="O77" s="146"/>
      <c r="P77" s="15"/>
    </row>
    <row r="78" spans="1:17" ht="37" x14ac:dyDescent="0.45">
      <c r="A78" s="152" t="s">
        <v>171</v>
      </c>
      <c r="B78" s="13">
        <v>64</v>
      </c>
      <c r="C78" s="77">
        <v>45088.490972222222</v>
      </c>
      <c r="D78" s="60">
        <v>45089.373611111114</v>
      </c>
      <c r="E78" s="45">
        <f>(D78-C78)*24*60*60</f>
        <v>76260.000000265427</v>
      </c>
      <c r="F78" s="13" t="s">
        <v>29</v>
      </c>
      <c r="G78" s="46">
        <v>313.39999999999998</v>
      </c>
      <c r="H78" s="46">
        <v>1.7450000000000001</v>
      </c>
      <c r="I78" s="46">
        <f t="shared" ref="I78:I96" si="4">0.9933*(G78+H78)-0.41</f>
        <v>312.62352849999996</v>
      </c>
      <c r="J78" s="5">
        <v>11648642</v>
      </c>
      <c r="K78" s="5"/>
      <c r="L78" s="70">
        <v>11647780</v>
      </c>
      <c r="M78" s="46">
        <v>309</v>
      </c>
      <c r="N78" s="85" t="s">
        <v>17</v>
      </c>
      <c r="O78" s="53"/>
      <c r="P78" s="15"/>
    </row>
    <row r="79" spans="1:17" ht="26" x14ac:dyDescent="0.3">
      <c r="A79" s="37"/>
      <c r="B79" s="13">
        <v>65</v>
      </c>
      <c r="C79" s="60">
        <v>45089.400694444441</v>
      </c>
      <c r="D79" s="60">
        <v>45089.401388888888</v>
      </c>
      <c r="E79" s="45">
        <f t="shared" ref="E79:E92" si="5">(D79-C79)*24*60*60</f>
        <v>60.000000195577741</v>
      </c>
      <c r="F79" s="43" t="s">
        <v>29</v>
      </c>
      <c r="G79" s="46">
        <v>313.39999999999998</v>
      </c>
      <c r="H79" s="46">
        <v>1.7450000000000001</v>
      </c>
      <c r="I79" s="46">
        <f t="shared" si="4"/>
        <v>312.62352849999996</v>
      </c>
      <c r="J79" s="5">
        <v>12321</v>
      </c>
      <c r="K79" s="5">
        <v>148</v>
      </c>
      <c r="L79" s="5"/>
      <c r="M79" s="5">
        <v>309</v>
      </c>
      <c r="N79" s="84" t="s">
        <v>17</v>
      </c>
      <c r="O79" s="53"/>
      <c r="P79" s="15"/>
    </row>
    <row r="80" spans="1:17" ht="26" x14ac:dyDescent="0.3">
      <c r="A80" s="37"/>
      <c r="B80" s="13">
        <v>66</v>
      </c>
      <c r="C80" s="60">
        <v>45089.402777777781</v>
      </c>
      <c r="D80" s="60">
        <v>45089.404166666667</v>
      </c>
      <c r="E80" s="45">
        <f t="shared" si="5"/>
        <v>119.99999976251274</v>
      </c>
      <c r="F80" s="13" t="s">
        <v>29</v>
      </c>
      <c r="G80" s="5">
        <v>312.39999999999998</v>
      </c>
      <c r="H80" s="46">
        <v>1.7450000000000001</v>
      </c>
      <c r="I80" s="46">
        <f t="shared" si="4"/>
        <v>311.63022849999993</v>
      </c>
      <c r="J80" s="5">
        <v>12116</v>
      </c>
      <c r="K80" s="5">
        <v>148</v>
      </c>
      <c r="L80" s="5"/>
      <c r="M80" s="46">
        <v>309</v>
      </c>
      <c r="N80" s="85" t="s">
        <v>17</v>
      </c>
      <c r="O80" s="53"/>
      <c r="P80" s="15"/>
    </row>
    <row r="81" spans="1:16" ht="26" x14ac:dyDescent="0.3">
      <c r="A81" s="37"/>
      <c r="B81" s="13">
        <v>67</v>
      </c>
      <c r="C81" s="60">
        <v>45089.404861111114</v>
      </c>
      <c r="D81" s="60">
        <v>45089.405555555553</v>
      </c>
      <c r="E81" s="45">
        <f t="shared" si="5"/>
        <v>59.999999566935003</v>
      </c>
      <c r="F81" s="43" t="s">
        <v>29</v>
      </c>
      <c r="G81" s="5">
        <v>311.39999999999998</v>
      </c>
      <c r="H81" s="46">
        <v>1.7450000000000001</v>
      </c>
      <c r="I81" s="46">
        <f t="shared" si="4"/>
        <v>310.63692849999995</v>
      </c>
      <c r="J81" s="5">
        <v>16502</v>
      </c>
      <c r="K81" s="5">
        <v>149</v>
      </c>
      <c r="L81" s="5"/>
      <c r="M81" s="5">
        <v>309</v>
      </c>
      <c r="N81" s="84" t="s">
        <v>17</v>
      </c>
      <c r="O81" s="53"/>
      <c r="P81" s="15"/>
    </row>
    <row r="82" spans="1:16" ht="26" x14ac:dyDescent="0.3">
      <c r="A82" s="37"/>
      <c r="B82" s="13">
        <v>68</v>
      </c>
      <c r="C82" s="60">
        <v>45089.40625</v>
      </c>
      <c r="D82" s="60">
        <v>45089.406944444447</v>
      </c>
      <c r="E82" s="45">
        <f t="shared" si="5"/>
        <v>60.000000195577741</v>
      </c>
      <c r="F82" s="13" t="s">
        <v>29</v>
      </c>
      <c r="G82" s="5">
        <v>310.39999999999998</v>
      </c>
      <c r="H82" s="46">
        <v>1.7450000000000001</v>
      </c>
      <c r="I82" s="5">
        <f t="shared" si="4"/>
        <v>309.64362849999992</v>
      </c>
      <c r="J82" s="5">
        <v>14931</v>
      </c>
      <c r="K82" s="5">
        <v>149</v>
      </c>
      <c r="L82" s="5"/>
      <c r="M82" s="46">
        <v>309</v>
      </c>
      <c r="N82" s="85" t="s">
        <v>17</v>
      </c>
      <c r="O82" s="53"/>
      <c r="P82" s="15"/>
    </row>
    <row r="83" spans="1:16" ht="26" x14ac:dyDescent="0.3">
      <c r="A83" s="37"/>
      <c r="B83" s="13">
        <v>69</v>
      </c>
      <c r="C83" s="60">
        <v>45089.407638888886</v>
      </c>
      <c r="D83" s="60">
        <v>45089.40902777778</v>
      </c>
      <c r="E83" s="45">
        <f t="shared" si="5"/>
        <v>120.00000039115548</v>
      </c>
      <c r="F83" s="43" t="s">
        <v>29</v>
      </c>
      <c r="G83" s="5">
        <v>309.89999999999998</v>
      </c>
      <c r="H83" s="46">
        <v>1.7450000000000001</v>
      </c>
      <c r="I83" s="5">
        <f t="shared" si="4"/>
        <v>309.14697849999993</v>
      </c>
      <c r="J83" s="5">
        <v>14932</v>
      </c>
      <c r="K83" s="5">
        <v>148</v>
      </c>
      <c r="L83" s="5"/>
      <c r="M83" s="5">
        <v>309</v>
      </c>
      <c r="N83" s="85" t="s">
        <v>17</v>
      </c>
      <c r="O83" s="53"/>
      <c r="P83" s="15"/>
    </row>
    <row r="84" spans="1:16" ht="26" x14ac:dyDescent="0.3">
      <c r="A84" s="166" t="s">
        <v>140</v>
      </c>
      <c r="B84" s="13">
        <v>70</v>
      </c>
      <c r="C84" s="60">
        <v>45089.409722222219</v>
      </c>
      <c r="D84" s="60">
        <v>45089.413194444445</v>
      </c>
      <c r="E84" s="45">
        <f t="shared" si="5"/>
        <v>300.00000034924597</v>
      </c>
      <c r="F84" s="43" t="s">
        <v>29</v>
      </c>
      <c r="G84" s="57">
        <v>309.39999999999998</v>
      </c>
      <c r="H84" s="46">
        <v>1.7450000000000001</v>
      </c>
      <c r="I84" s="46">
        <f t="shared" si="4"/>
        <v>308.65032849999994</v>
      </c>
      <c r="J84" s="57">
        <v>41459</v>
      </c>
      <c r="K84" s="57">
        <v>148</v>
      </c>
      <c r="L84" s="57"/>
      <c r="M84" s="46">
        <v>309</v>
      </c>
      <c r="N84" s="85" t="s">
        <v>17</v>
      </c>
      <c r="O84" s="53"/>
      <c r="P84" s="15"/>
    </row>
    <row r="85" spans="1:16" ht="26" x14ac:dyDescent="0.3">
      <c r="A85" s="37"/>
      <c r="B85" s="13">
        <v>71</v>
      </c>
      <c r="C85" s="60">
        <v>45089.413888888892</v>
      </c>
      <c r="D85" s="60">
        <v>45089.415972222225</v>
      </c>
      <c r="E85" s="45">
        <f t="shared" si="5"/>
        <v>179.99999995809048</v>
      </c>
      <c r="F85" s="13" t="s">
        <v>29</v>
      </c>
      <c r="G85" s="53">
        <v>315.39999999999998</v>
      </c>
      <c r="H85" s="5">
        <v>1.7450000000000001</v>
      </c>
      <c r="I85" s="5">
        <f t="shared" si="4"/>
        <v>314.61012849999992</v>
      </c>
      <c r="J85" s="53">
        <v>17738</v>
      </c>
      <c r="K85" s="53">
        <v>151</v>
      </c>
      <c r="L85" s="53"/>
      <c r="M85" s="5">
        <v>309</v>
      </c>
      <c r="N85" s="85" t="s">
        <v>17</v>
      </c>
      <c r="O85" s="53"/>
      <c r="P85" s="15"/>
    </row>
    <row r="86" spans="1:16" ht="26" x14ac:dyDescent="0.3">
      <c r="B86" s="13">
        <v>72</v>
      </c>
      <c r="C86" s="60">
        <v>45089.416666666664</v>
      </c>
      <c r="D86" s="60">
        <v>45089.417361111111</v>
      </c>
      <c r="E86" s="45">
        <f t="shared" si="5"/>
        <v>60.000000195577741</v>
      </c>
      <c r="F86" s="43" t="s">
        <v>29</v>
      </c>
      <c r="G86" s="5">
        <v>316.39999999999998</v>
      </c>
      <c r="H86" s="5">
        <v>1.7450000000000001</v>
      </c>
      <c r="I86" s="5">
        <f t="shared" si="4"/>
        <v>315.60342849999995</v>
      </c>
      <c r="J86" s="5">
        <v>13135</v>
      </c>
      <c r="K86" s="5">
        <v>150</v>
      </c>
      <c r="L86" s="5"/>
      <c r="M86" s="46">
        <v>309</v>
      </c>
      <c r="N86" s="85" t="s">
        <v>17</v>
      </c>
      <c r="O86" s="15"/>
      <c r="P86" s="15"/>
    </row>
    <row r="87" spans="1:16" ht="26" x14ac:dyDescent="0.3">
      <c r="B87" s="13">
        <v>73</v>
      </c>
      <c r="C87" s="60">
        <v>45089.418749999997</v>
      </c>
      <c r="D87" s="60">
        <v>45089.420138888891</v>
      </c>
      <c r="E87" s="45">
        <f t="shared" si="5"/>
        <v>120.00000039115548</v>
      </c>
      <c r="F87" s="13" t="s">
        <v>29</v>
      </c>
      <c r="G87" s="5">
        <v>317.89999999999998</v>
      </c>
      <c r="H87" s="5">
        <v>1.7450000000000001</v>
      </c>
      <c r="I87" s="5">
        <f t="shared" si="4"/>
        <v>317.09337849999997</v>
      </c>
      <c r="J87" s="5">
        <v>17121</v>
      </c>
      <c r="K87" s="5">
        <v>150</v>
      </c>
      <c r="L87" s="5"/>
      <c r="M87" s="5">
        <v>309</v>
      </c>
      <c r="N87" s="85" t="s">
        <v>17</v>
      </c>
      <c r="O87" s="15"/>
      <c r="P87" s="15"/>
    </row>
    <row r="88" spans="1:16" ht="26" x14ac:dyDescent="0.3">
      <c r="B88" s="13">
        <v>74</v>
      </c>
      <c r="C88" s="60">
        <v>45089.42083333333</v>
      </c>
      <c r="D88" s="60">
        <v>45089.422222222223</v>
      </c>
      <c r="E88" s="45">
        <f t="shared" si="5"/>
        <v>120.00000039115548</v>
      </c>
      <c r="F88" s="43" t="s">
        <v>29</v>
      </c>
      <c r="G88" s="5">
        <v>319.89999999999998</v>
      </c>
      <c r="H88" s="5">
        <v>1.7450000000000001</v>
      </c>
      <c r="I88" s="5">
        <f t="shared" si="4"/>
        <v>319.07997849999992</v>
      </c>
      <c r="J88" s="5">
        <v>17696</v>
      </c>
      <c r="K88" s="5">
        <v>150</v>
      </c>
      <c r="L88" s="5"/>
      <c r="M88" s="46">
        <v>309</v>
      </c>
      <c r="N88" s="85" t="s">
        <v>17</v>
      </c>
      <c r="O88" s="15"/>
      <c r="P88" s="15"/>
    </row>
    <row r="89" spans="1:16" ht="26" x14ac:dyDescent="0.3">
      <c r="B89" s="13">
        <v>75</v>
      </c>
      <c r="C89" s="60">
        <v>45089.42291666667</v>
      </c>
      <c r="D89" s="60">
        <v>45089.423611111109</v>
      </c>
      <c r="E89" s="45">
        <f t="shared" si="5"/>
        <v>59.999999566935003</v>
      </c>
      <c r="F89" s="43" t="s">
        <v>29</v>
      </c>
      <c r="G89" s="46">
        <v>324.89999999999998</v>
      </c>
      <c r="H89" s="46">
        <v>1.7450000000000001</v>
      </c>
      <c r="I89" s="46">
        <f t="shared" si="4"/>
        <v>324.04647849999992</v>
      </c>
      <c r="J89" s="46">
        <v>13140</v>
      </c>
      <c r="K89" s="46">
        <v>150</v>
      </c>
      <c r="L89" s="46"/>
      <c r="M89" s="5">
        <v>309</v>
      </c>
      <c r="N89" s="85" t="s">
        <v>17</v>
      </c>
      <c r="O89" s="15"/>
      <c r="P89" s="15"/>
    </row>
    <row r="90" spans="1:16" ht="26" x14ac:dyDescent="0.3">
      <c r="B90" s="13">
        <v>76</v>
      </c>
      <c r="C90" s="60">
        <v>45089.425000000003</v>
      </c>
      <c r="D90" s="60">
        <v>45089.425694444442</v>
      </c>
      <c r="E90" s="45">
        <f t="shared" si="5"/>
        <v>59.999999566935003</v>
      </c>
      <c r="F90" s="43" t="s">
        <v>29</v>
      </c>
      <c r="G90" s="5">
        <v>329.9</v>
      </c>
      <c r="H90" s="46">
        <v>1.7450000000000001</v>
      </c>
      <c r="I90" s="46">
        <f t="shared" si="4"/>
        <v>329.01297849999992</v>
      </c>
      <c r="J90" s="5">
        <v>11739</v>
      </c>
      <c r="K90" s="5">
        <v>150</v>
      </c>
      <c r="L90" s="5"/>
      <c r="M90" s="46">
        <v>309</v>
      </c>
      <c r="N90" s="85" t="s">
        <v>17</v>
      </c>
      <c r="O90" s="15"/>
      <c r="P90" s="15"/>
    </row>
    <row r="91" spans="1:16" ht="26" x14ac:dyDescent="0.3">
      <c r="B91" s="13">
        <v>77</v>
      </c>
      <c r="C91" s="60">
        <v>45089.427083333336</v>
      </c>
      <c r="D91" s="60">
        <v>45089.428472222222</v>
      </c>
      <c r="E91" s="45">
        <f t="shared" si="5"/>
        <v>119.99999976251274</v>
      </c>
      <c r="F91" s="43" t="s">
        <v>29</v>
      </c>
      <c r="G91" s="5">
        <v>334.9</v>
      </c>
      <c r="H91" s="46">
        <v>1.7450000000000001</v>
      </c>
      <c r="I91" s="46">
        <f t="shared" si="4"/>
        <v>333.97947849999997</v>
      </c>
      <c r="J91" s="5">
        <v>14342</v>
      </c>
      <c r="K91" s="5">
        <v>149</v>
      </c>
      <c r="L91" s="5"/>
      <c r="M91" s="5">
        <v>309</v>
      </c>
      <c r="N91" s="85" t="s">
        <v>17</v>
      </c>
      <c r="O91" s="15"/>
      <c r="P91" s="15"/>
    </row>
    <row r="92" spans="1:16" ht="26" x14ac:dyDescent="0.3">
      <c r="B92" s="13">
        <v>78</v>
      </c>
      <c r="C92" s="60">
        <v>45089.428472222222</v>
      </c>
      <c r="D92" s="60">
        <v>45089.430555555555</v>
      </c>
      <c r="E92" s="45">
        <f t="shared" si="5"/>
        <v>179.99999995809048</v>
      </c>
      <c r="F92" s="43" t="s">
        <v>29</v>
      </c>
      <c r="G92" s="5">
        <v>345</v>
      </c>
      <c r="H92" s="46">
        <v>1.7450000000000001</v>
      </c>
      <c r="I92" s="46">
        <f t="shared" si="4"/>
        <v>344.01180849999997</v>
      </c>
      <c r="J92" s="5">
        <v>15201</v>
      </c>
      <c r="K92" s="5">
        <v>147</v>
      </c>
      <c r="L92" s="5"/>
      <c r="M92" s="46">
        <v>309</v>
      </c>
      <c r="N92" s="85" t="s">
        <v>17</v>
      </c>
      <c r="O92" s="15"/>
      <c r="P92" s="15"/>
    </row>
    <row r="93" spans="1:16" ht="26" x14ac:dyDescent="0.3">
      <c r="A93" s="74"/>
      <c r="B93" s="13">
        <v>79</v>
      </c>
      <c r="C93" s="5"/>
      <c r="D93" s="60">
        <v>45089.438888888886</v>
      </c>
      <c r="E93" s="45"/>
      <c r="F93" s="43" t="s">
        <v>29</v>
      </c>
      <c r="G93" s="5">
        <v>174.8</v>
      </c>
      <c r="H93" s="5">
        <v>1.7450000000000001</v>
      </c>
      <c r="I93" s="5">
        <f t="shared" si="4"/>
        <v>174.95214850000002</v>
      </c>
      <c r="J93" s="5">
        <v>12374</v>
      </c>
      <c r="K93" s="5">
        <v>129</v>
      </c>
      <c r="L93" s="5"/>
      <c r="M93" s="40">
        <v>178</v>
      </c>
      <c r="N93" s="85" t="s">
        <v>17</v>
      </c>
      <c r="O93" s="149" t="s">
        <v>156</v>
      </c>
      <c r="P93" s="15"/>
    </row>
    <row r="94" spans="1:16" ht="26" x14ac:dyDescent="0.3">
      <c r="A94" s="74"/>
      <c r="B94" s="13">
        <v>80</v>
      </c>
      <c r="C94" s="60">
        <v>45089.439583333333</v>
      </c>
      <c r="D94" s="5"/>
      <c r="E94" s="45"/>
      <c r="F94" s="43" t="s">
        <v>29</v>
      </c>
      <c r="G94" s="5">
        <v>175.3</v>
      </c>
      <c r="H94" s="5">
        <v>1.7450000000000001</v>
      </c>
      <c r="I94" s="5">
        <f t="shared" si="4"/>
        <v>175.44879850000001</v>
      </c>
      <c r="J94" s="5">
        <v>15820</v>
      </c>
      <c r="K94" s="5"/>
      <c r="L94" s="5">
        <v>15797</v>
      </c>
      <c r="M94" s="40">
        <v>178</v>
      </c>
      <c r="N94" s="85" t="s">
        <v>17</v>
      </c>
      <c r="O94" s="149"/>
      <c r="P94" s="15"/>
    </row>
    <row r="95" spans="1:16" ht="26" x14ac:dyDescent="0.3">
      <c r="A95" s="74"/>
      <c r="B95" s="13">
        <v>81</v>
      </c>
      <c r="C95" s="60">
        <v>45089.441666666666</v>
      </c>
      <c r="D95" s="60">
        <v>45089.448611111111</v>
      </c>
      <c r="E95" s="45">
        <f>(D95-C95)*24*60*60</f>
        <v>600.00000006984919</v>
      </c>
      <c r="F95" s="43" t="s">
        <v>29</v>
      </c>
      <c r="G95" s="5">
        <v>176.3</v>
      </c>
      <c r="H95" s="5">
        <v>1.7450000000000001</v>
      </c>
      <c r="I95" s="5">
        <f t="shared" si="4"/>
        <v>176.44209850000001</v>
      </c>
      <c r="J95" s="5">
        <v>15206</v>
      </c>
      <c r="K95" s="5"/>
      <c r="L95" s="5"/>
      <c r="M95" s="40">
        <v>178</v>
      </c>
      <c r="N95" s="85" t="s">
        <v>17</v>
      </c>
      <c r="O95" s="149"/>
      <c r="P95" s="15"/>
    </row>
    <row r="96" spans="1:16" ht="26" x14ac:dyDescent="0.3">
      <c r="A96" s="74"/>
      <c r="B96" s="13">
        <v>82</v>
      </c>
      <c r="C96" s="5"/>
      <c r="D96" s="5"/>
      <c r="E96" s="45" t="e">
        <f>(D96-#REF!)*24*60*60</f>
        <v>#REF!</v>
      </c>
      <c r="F96" s="43" t="s">
        <v>29</v>
      </c>
      <c r="G96" s="5">
        <v>178.3</v>
      </c>
      <c r="H96" s="5">
        <v>1.7450000000000001</v>
      </c>
      <c r="I96" s="5">
        <f t="shared" si="4"/>
        <v>178.42869850000002</v>
      </c>
      <c r="J96" s="5" t="s">
        <v>130</v>
      </c>
      <c r="K96" s="5"/>
      <c r="L96" s="5">
        <v>59128</v>
      </c>
      <c r="M96" s="40">
        <v>178</v>
      </c>
      <c r="N96" s="85" t="s">
        <v>17</v>
      </c>
      <c r="O96" s="149"/>
      <c r="P96" s="15"/>
    </row>
    <row r="97" spans="1:16" ht="31" x14ac:dyDescent="0.35">
      <c r="B97" s="12">
        <v>83</v>
      </c>
      <c r="C97" s="60">
        <v>45089.489583333336</v>
      </c>
      <c r="D97" s="60">
        <v>45089.490972222222</v>
      </c>
      <c r="E97" s="45">
        <f>(D97-C97)*24*60*60</f>
        <v>119.99999976251274</v>
      </c>
      <c r="F97" s="71" t="s">
        <v>30</v>
      </c>
      <c r="G97" s="46">
        <v>309.39999999999998</v>
      </c>
      <c r="H97" s="46">
        <v>1.7450000000000001</v>
      </c>
      <c r="I97" s="46">
        <f>0.9933*(G97+H97)-0.41</f>
        <v>308.65032849999994</v>
      </c>
      <c r="J97" s="46">
        <v>13443</v>
      </c>
      <c r="K97" s="46">
        <v>146</v>
      </c>
      <c r="L97" s="46">
        <v>13432</v>
      </c>
      <c r="M97" s="46">
        <v>309</v>
      </c>
      <c r="N97" s="85" t="s">
        <v>17</v>
      </c>
      <c r="O97" s="140" t="s">
        <v>164</v>
      </c>
      <c r="P97" s="15"/>
    </row>
    <row r="98" spans="1:16" ht="26" x14ac:dyDescent="0.3">
      <c r="B98" s="12">
        <v>84</v>
      </c>
      <c r="C98" s="60">
        <v>45089.490972222222</v>
      </c>
      <c r="D98" s="60">
        <v>45089.492361111108</v>
      </c>
      <c r="E98" s="45">
        <f t="shared" ref="E98:E109" si="6">(D98-C98)*24*60*60</f>
        <v>119.99999976251274</v>
      </c>
      <c r="F98" s="71" t="s">
        <v>30</v>
      </c>
      <c r="G98" s="5">
        <v>310.39999999999998</v>
      </c>
      <c r="H98" s="46">
        <v>1.7450000000000001</v>
      </c>
      <c r="I98" s="46">
        <f t="shared" ref="I98:I145" si="7">0.9933*(G98+H98)-0.41</f>
        <v>309.64362849999992</v>
      </c>
      <c r="J98" s="5">
        <v>14823</v>
      </c>
      <c r="K98" s="5">
        <v>145</v>
      </c>
      <c r="L98" s="5"/>
      <c r="M98" s="5">
        <v>309</v>
      </c>
      <c r="N98" s="85" t="s">
        <v>17</v>
      </c>
      <c r="O98" s="15"/>
      <c r="P98" s="15"/>
    </row>
    <row r="99" spans="1:16" ht="26" x14ac:dyDescent="0.3">
      <c r="B99" s="12">
        <v>85</v>
      </c>
      <c r="C99" s="60">
        <v>45089.493055555555</v>
      </c>
      <c r="D99" s="60">
        <v>45089.494444444441</v>
      </c>
      <c r="E99" s="45">
        <f t="shared" si="6"/>
        <v>119.99999976251274</v>
      </c>
      <c r="F99" s="71" t="s">
        <v>30</v>
      </c>
      <c r="G99" s="5">
        <v>311.39999999999998</v>
      </c>
      <c r="H99" s="5">
        <v>1.7450000000000001</v>
      </c>
      <c r="I99" s="46">
        <f t="shared" si="7"/>
        <v>310.63692849999995</v>
      </c>
      <c r="J99" s="5">
        <v>14953</v>
      </c>
      <c r="K99" s="5">
        <v>147</v>
      </c>
      <c r="L99" s="5"/>
      <c r="M99" s="46">
        <v>309</v>
      </c>
      <c r="N99" s="85" t="s">
        <v>17</v>
      </c>
      <c r="O99" s="15"/>
      <c r="P99" s="15"/>
    </row>
    <row r="100" spans="1:16" ht="26" x14ac:dyDescent="0.3">
      <c r="B100" s="12">
        <v>86</v>
      </c>
      <c r="C100" s="60">
        <v>45089.494444444441</v>
      </c>
      <c r="D100" s="60">
        <v>45089.496527777781</v>
      </c>
      <c r="E100" s="45">
        <f t="shared" si="6"/>
        <v>180.00000058673322</v>
      </c>
      <c r="F100" s="71" t="s">
        <v>30</v>
      </c>
      <c r="G100" s="5">
        <v>312.39999999999998</v>
      </c>
      <c r="H100" s="5">
        <v>1.7450000000000001</v>
      </c>
      <c r="I100" s="46">
        <f t="shared" si="7"/>
        <v>311.63022849999993</v>
      </c>
      <c r="J100" s="5">
        <v>20275</v>
      </c>
      <c r="K100" s="5">
        <v>147</v>
      </c>
      <c r="L100" s="5"/>
      <c r="M100" s="5">
        <v>309</v>
      </c>
      <c r="N100" s="85" t="s">
        <v>17</v>
      </c>
      <c r="O100" s="15"/>
      <c r="P100" s="15"/>
    </row>
    <row r="101" spans="1:16" ht="26" x14ac:dyDescent="0.3">
      <c r="B101" s="12">
        <v>87</v>
      </c>
      <c r="C101" s="60">
        <v>45089.49722222222</v>
      </c>
      <c r="D101" s="60">
        <v>45089.498611111114</v>
      </c>
      <c r="E101" s="45">
        <f t="shared" si="6"/>
        <v>120.00000039115548</v>
      </c>
      <c r="F101" s="71" t="s">
        <v>30</v>
      </c>
      <c r="G101" s="5">
        <v>309.89999999999998</v>
      </c>
      <c r="H101" s="5">
        <v>1.7450000000000001</v>
      </c>
      <c r="I101" s="46">
        <f t="shared" si="7"/>
        <v>309.14697849999993</v>
      </c>
      <c r="J101" s="5">
        <v>12341</v>
      </c>
      <c r="K101" s="5">
        <v>147</v>
      </c>
      <c r="L101" s="5"/>
      <c r="M101" s="46">
        <v>309</v>
      </c>
      <c r="N101" s="85" t="s">
        <v>17</v>
      </c>
      <c r="O101" s="15"/>
      <c r="P101" s="15"/>
    </row>
    <row r="102" spans="1:16" ht="26" x14ac:dyDescent="0.3">
      <c r="B102" s="12">
        <v>88</v>
      </c>
      <c r="C102" s="5"/>
      <c r="D102" s="60">
        <v>45089.500694444447</v>
      </c>
      <c r="E102" s="45"/>
      <c r="F102" s="71" t="s">
        <v>30</v>
      </c>
      <c r="G102" s="5">
        <v>314.39999999999998</v>
      </c>
      <c r="H102" s="5">
        <v>1.7450000000000001</v>
      </c>
      <c r="I102" s="46">
        <f t="shared" si="7"/>
        <v>313.61682849999994</v>
      </c>
      <c r="J102" s="5">
        <v>13510</v>
      </c>
      <c r="K102" s="5">
        <v>147</v>
      </c>
      <c r="L102" s="5"/>
      <c r="M102" s="5">
        <v>309</v>
      </c>
      <c r="N102" s="85" t="s">
        <v>17</v>
      </c>
      <c r="O102" s="15"/>
      <c r="P102" s="15"/>
    </row>
    <row r="103" spans="1:16" ht="26" x14ac:dyDescent="0.3">
      <c r="B103" s="12">
        <v>89</v>
      </c>
      <c r="C103" s="60">
        <v>45089.501388888886</v>
      </c>
      <c r="D103" s="60">
        <v>45089.50277777778</v>
      </c>
      <c r="E103" s="45">
        <f t="shared" si="6"/>
        <v>120.00000039115548</v>
      </c>
      <c r="F103" s="71" t="s">
        <v>30</v>
      </c>
      <c r="G103" s="5">
        <v>316.39999999999998</v>
      </c>
      <c r="H103" s="5">
        <v>1.7450000000000001</v>
      </c>
      <c r="I103" s="46">
        <f t="shared" si="7"/>
        <v>315.60342849999995</v>
      </c>
      <c r="J103" s="5">
        <v>15775</v>
      </c>
      <c r="K103" s="5">
        <v>148</v>
      </c>
      <c r="L103" s="5"/>
      <c r="M103" s="46">
        <v>309</v>
      </c>
      <c r="N103" s="85" t="s">
        <v>17</v>
      </c>
      <c r="O103" s="15"/>
      <c r="P103" s="15"/>
    </row>
    <row r="104" spans="1:16" ht="26" x14ac:dyDescent="0.3">
      <c r="B104" s="12">
        <v>90</v>
      </c>
      <c r="C104" s="60">
        <v>45089.50277777778</v>
      </c>
      <c r="D104" s="60">
        <v>45089.504166666666</v>
      </c>
      <c r="E104" s="45">
        <f t="shared" si="6"/>
        <v>119.99999976251274</v>
      </c>
      <c r="F104" s="71" t="s">
        <v>30</v>
      </c>
      <c r="G104" s="5">
        <v>315.39999999999998</v>
      </c>
      <c r="H104" s="5">
        <v>1.7450000000000001</v>
      </c>
      <c r="I104" s="46">
        <f t="shared" si="7"/>
        <v>314.61012849999992</v>
      </c>
      <c r="J104" s="5">
        <v>11796</v>
      </c>
      <c r="K104" s="5">
        <v>148</v>
      </c>
      <c r="L104" s="5"/>
      <c r="M104" s="5">
        <v>309</v>
      </c>
      <c r="N104" s="85" t="s">
        <v>17</v>
      </c>
      <c r="O104" s="15"/>
      <c r="P104" s="15"/>
    </row>
    <row r="105" spans="1:16" ht="26" x14ac:dyDescent="0.3">
      <c r="B105" s="12">
        <v>91</v>
      </c>
      <c r="C105" s="60">
        <v>45089.504861111112</v>
      </c>
      <c r="D105" s="60">
        <v>45089.505555555559</v>
      </c>
      <c r="E105" s="45">
        <f t="shared" si="6"/>
        <v>60.000000195577741</v>
      </c>
      <c r="F105" s="71" t="s">
        <v>30</v>
      </c>
      <c r="G105" s="5">
        <v>314.89999999999998</v>
      </c>
      <c r="H105" s="5">
        <v>1.7450000000000001</v>
      </c>
      <c r="I105" s="46">
        <f t="shared" si="7"/>
        <v>314.11347849999993</v>
      </c>
      <c r="J105" s="5">
        <v>10942</v>
      </c>
      <c r="K105" s="5">
        <v>147</v>
      </c>
      <c r="L105" s="5"/>
      <c r="M105" s="46">
        <v>309</v>
      </c>
      <c r="N105" s="85" t="s">
        <v>17</v>
      </c>
      <c r="O105" s="15"/>
      <c r="P105" s="15"/>
    </row>
    <row r="106" spans="1:16" ht="26" x14ac:dyDescent="0.3">
      <c r="B106" s="12">
        <v>92</v>
      </c>
      <c r="C106" s="60">
        <v>45089.506249999999</v>
      </c>
      <c r="D106" s="60">
        <v>45089.507638888892</v>
      </c>
      <c r="E106" s="45">
        <f t="shared" si="6"/>
        <v>120.00000039115548</v>
      </c>
      <c r="F106" s="71" t="s">
        <v>30</v>
      </c>
      <c r="G106" s="46">
        <v>313.39999999999998</v>
      </c>
      <c r="H106" s="46">
        <v>1.7450000000000001</v>
      </c>
      <c r="I106" s="46">
        <f t="shared" si="7"/>
        <v>312.62352849999996</v>
      </c>
      <c r="J106" s="46">
        <v>13340</v>
      </c>
      <c r="K106" s="46">
        <v>148</v>
      </c>
      <c r="L106" s="46"/>
      <c r="M106" s="5">
        <v>309</v>
      </c>
      <c r="N106" s="85" t="s">
        <v>17</v>
      </c>
      <c r="O106" s="15"/>
      <c r="P106" s="15"/>
    </row>
    <row r="107" spans="1:16" ht="26" x14ac:dyDescent="0.3">
      <c r="B107" s="12">
        <v>93</v>
      </c>
      <c r="C107" s="6">
        <v>45089.508333333331</v>
      </c>
      <c r="D107" s="6">
        <v>45089.508333333331</v>
      </c>
      <c r="E107" s="45">
        <f t="shared" si="6"/>
        <v>0</v>
      </c>
      <c r="F107" s="12" t="s">
        <v>30</v>
      </c>
      <c r="G107" s="5">
        <v>312.89999999999998</v>
      </c>
      <c r="H107" s="5">
        <v>1.7450000000000001</v>
      </c>
      <c r="I107" s="5">
        <f t="shared" si="7"/>
        <v>312.12687849999992</v>
      </c>
      <c r="J107" s="5">
        <v>15707</v>
      </c>
      <c r="K107" s="5">
        <v>149</v>
      </c>
      <c r="L107" s="5"/>
      <c r="M107" s="46">
        <v>309</v>
      </c>
      <c r="N107" s="85" t="s">
        <v>17</v>
      </c>
      <c r="O107" s="15"/>
      <c r="P107" s="15"/>
    </row>
    <row r="108" spans="1:16" ht="26" x14ac:dyDescent="0.3">
      <c r="B108" s="12">
        <v>94</v>
      </c>
      <c r="C108" s="6">
        <v>45089.510416666664</v>
      </c>
      <c r="D108" s="6">
        <v>45089.511111111111</v>
      </c>
      <c r="E108" s="45">
        <f t="shared" si="6"/>
        <v>60.000000195577741</v>
      </c>
      <c r="F108" s="12" t="s">
        <v>30</v>
      </c>
      <c r="G108" s="5">
        <v>312.39999999999998</v>
      </c>
      <c r="H108" s="5">
        <v>1.7450000000000001</v>
      </c>
      <c r="I108" s="5">
        <f t="shared" si="7"/>
        <v>311.63022849999993</v>
      </c>
      <c r="J108" s="5">
        <v>12706</v>
      </c>
      <c r="K108" s="5">
        <v>148</v>
      </c>
      <c r="L108" s="5"/>
      <c r="M108" s="5">
        <v>309</v>
      </c>
      <c r="N108" s="85" t="s">
        <v>17</v>
      </c>
      <c r="O108" s="15"/>
      <c r="P108" s="15"/>
    </row>
    <row r="109" spans="1:16" ht="26" customHeight="1" x14ac:dyDescent="0.3">
      <c r="B109" s="12">
        <v>95</v>
      </c>
      <c r="C109" s="6">
        <v>45089.512499999997</v>
      </c>
      <c r="D109" s="6">
        <v>45089.513888888891</v>
      </c>
      <c r="E109" s="45">
        <f t="shared" si="6"/>
        <v>120.00000039115548</v>
      </c>
      <c r="F109" s="12" t="s">
        <v>30</v>
      </c>
      <c r="G109" s="5">
        <v>316.89999999999998</v>
      </c>
      <c r="H109" s="5">
        <v>1.7450000000000001</v>
      </c>
      <c r="I109" s="5">
        <f t="shared" si="7"/>
        <v>316.10007849999994</v>
      </c>
      <c r="J109" s="5">
        <v>17403</v>
      </c>
      <c r="K109" s="5">
        <v>149</v>
      </c>
      <c r="L109" s="39" t="s">
        <v>105</v>
      </c>
      <c r="M109" s="46">
        <v>309</v>
      </c>
      <c r="N109" s="85" t="s">
        <v>17</v>
      </c>
      <c r="O109" s="144" t="s">
        <v>170</v>
      </c>
      <c r="P109" s="15"/>
    </row>
    <row r="110" spans="1:16" ht="26" customHeight="1" x14ac:dyDescent="0.3">
      <c r="A110" s="59"/>
      <c r="B110" s="71" t="s">
        <v>131</v>
      </c>
      <c r="C110" s="6">
        <v>45089.515277777777</v>
      </c>
      <c r="D110" s="5"/>
      <c r="E110" s="45"/>
      <c r="F110" s="12" t="s">
        <v>30</v>
      </c>
      <c r="G110" s="5">
        <v>312.39999999999998</v>
      </c>
      <c r="H110" s="5">
        <v>1.7450000000000001</v>
      </c>
      <c r="I110" s="5">
        <f t="shared" si="7"/>
        <v>311.63022849999993</v>
      </c>
      <c r="J110" s="5">
        <v>663300</v>
      </c>
      <c r="K110" s="5">
        <v>149</v>
      </c>
      <c r="L110" s="39"/>
      <c r="M110" s="5">
        <v>309</v>
      </c>
      <c r="N110" s="85" t="s">
        <v>17</v>
      </c>
      <c r="O110" s="145"/>
      <c r="P110" s="15"/>
    </row>
    <row r="111" spans="1:16" ht="26" customHeight="1" x14ac:dyDescent="0.3">
      <c r="A111" s="59"/>
      <c r="B111" s="71" t="s">
        <v>132</v>
      </c>
      <c r="C111" s="6"/>
      <c r="D111" s="5"/>
      <c r="E111" s="45"/>
      <c r="F111" s="12" t="s">
        <v>30</v>
      </c>
      <c r="G111" s="5">
        <v>312.39999999999998</v>
      </c>
      <c r="H111" s="5">
        <v>1.7450000000000001</v>
      </c>
      <c r="I111" s="5">
        <f t="shared" si="7"/>
        <v>311.63022849999993</v>
      </c>
      <c r="J111" s="5">
        <f>L111-J110</f>
        <v>577700</v>
      </c>
      <c r="K111" s="5">
        <v>149</v>
      </c>
      <c r="L111" s="39">
        <v>1241000</v>
      </c>
      <c r="M111" s="46">
        <v>309</v>
      </c>
      <c r="N111" s="85" t="s">
        <v>17</v>
      </c>
      <c r="O111" s="145"/>
      <c r="P111" s="15"/>
    </row>
    <row r="112" spans="1:16" ht="26" customHeight="1" x14ac:dyDescent="0.3">
      <c r="A112" s="59"/>
      <c r="B112" s="71" t="s">
        <v>133</v>
      </c>
      <c r="C112" s="6"/>
      <c r="D112" s="5"/>
      <c r="E112" s="45"/>
      <c r="F112" s="12" t="s">
        <v>30</v>
      </c>
      <c r="G112" s="5">
        <v>312.39999999999998</v>
      </c>
      <c r="H112" s="5">
        <v>1.7450000000000001</v>
      </c>
      <c r="I112" s="5">
        <f t="shared" si="7"/>
        <v>311.63022849999993</v>
      </c>
      <c r="J112" s="5">
        <f>L112-L111</f>
        <v>669000</v>
      </c>
      <c r="K112" s="5"/>
      <c r="L112" s="39">
        <v>1910000</v>
      </c>
      <c r="M112" s="5">
        <v>309</v>
      </c>
      <c r="N112" s="85" t="s">
        <v>17</v>
      </c>
      <c r="O112" s="145"/>
      <c r="P112" s="15"/>
    </row>
    <row r="113" spans="1:16" ht="26" customHeight="1" x14ac:dyDescent="0.3">
      <c r="A113" s="59"/>
      <c r="B113" s="71" t="s">
        <v>134</v>
      </c>
      <c r="C113" s="6"/>
      <c r="D113" s="5"/>
      <c r="E113" s="45"/>
      <c r="F113" s="12" t="s">
        <v>30</v>
      </c>
      <c r="G113" s="5">
        <v>312.39999999999998</v>
      </c>
      <c r="H113" s="5">
        <v>1.7450000000000001</v>
      </c>
      <c r="I113" s="5">
        <f t="shared" si="7"/>
        <v>311.63022849999993</v>
      </c>
      <c r="J113" s="5">
        <f>L113-L112</f>
        <v>676000</v>
      </c>
      <c r="K113" s="5"/>
      <c r="L113" s="39">
        <v>2586000</v>
      </c>
      <c r="M113" s="46">
        <v>309</v>
      </c>
      <c r="N113" s="85" t="s">
        <v>17</v>
      </c>
      <c r="O113" s="145"/>
      <c r="P113" s="15"/>
    </row>
    <row r="114" spans="1:16" ht="26" customHeight="1" x14ac:dyDescent="0.3">
      <c r="A114" s="59"/>
      <c r="B114" s="71" t="s">
        <v>135</v>
      </c>
      <c r="C114" s="6"/>
      <c r="D114" s="5"/>
      <c r="E114" s="45"/>
      <c r="F114" s="12" t="s">
        <v>30</v>
      </c>
      <c r="G114" s="5">
        <v>312.39999999999998</v>
      </c>
      <c r="H114" s="5">
        <v>1.7450000000000001</v>
      </c>
      <c r="I114" s="5">
        <f t="shared" si="7"/>
        <v>311.63022849999993</v>
      </c>
      <c r="J114" s="5">
        <f>L114-L113</f>
        <v>831000</v>
      </c>
      <c r="K114" s="5"/>
      <c r="L114" s="39">
        <v>3417000</v>
      </c>
      <c r="M114" s="5">
        <v>309</v>
      </c>
      <c r="N114" s="85" t="s">
        <v>17</v>
      </c>
      <c r="O114" s="145"/>
      <c r="P114" s="15"/>
    </row>
    <row r="115" spans="1:16" ht="26" customHeight="1" x14ac:dyDescent="0.3">
      <c r="A115" s="59"/>
      <c r="B115" s="71" t="s">
        <v>136</v>
      </c>
      <c r="C115" s="6"/>
      <c r="D115" s="5"/>
      <c r="E115" s="45"/>
      <c r="F115" s="12" t="s">
        <v>30</v>
      </c>
      <c r="G115" s="5">
        <v>312.39999999999998</v>
      </c>
      <c r="H115" s="5">
        <v>1.7450000000000001</v>
      </c>
      <c r="I115" s="5">
        <f t="shared" si="7"/>
        <v>311.63022849999993</v>
      </c>
      <c r="J115" s="5">
        <f>L115-L114</f>
        <v>3608000</v>
      </c>
      <c r="K115" s="5"/>
      <c r="L115" s="39">
        <f>7025000</f>
        <v>7025000</v>
      </c>
      <c r="M115" s="46">
        <v>309</v>
      </c>
      <c r="N115" s="85" t="s">
        <v>17</v>
      </c>
      <c r="O115" s="145"/>
      <c r="P115" s="15"/>
    </row>
    <row r="116" spans="1:16" ht="26" customHeight="1" x14ac:dyDescent="0.45">
      <c r="A116" s="152" t="s">
        <v>171</v>
      </c>
      <c r="B116" s="12">
        <v>96</v>
      </c>
      <c r="C116" s="6">
        <v>45089.515277777777</v>
      </c>
      <c r="D116" s="6">
        <v>45090.414583333331</v>
      </c>
      <c r="E116" s="45">
        <f>(D116-C116)*24*60*60</f>
        <v>77699.999999930151</v>
      </c>
      <c r="F116" s="12" t="s">
        <v>30</v>
      </c>
      <c r="G116" s="5">
        <v>312.39999999999998</v>
      </c>
      <c r="H116" s="5">
        <v>1.7450000000000001</v>
      </c>
      <c r="I116" s="5">
        <f t="shared" si="7"/>
        <v>311.63022849999993</v>
      </c>
      <c r="J116" s="5">
        <v>11543559</v>
      </c>
      <c r="K116" s="5"/>
      <c r="L116" s="5"/>
      <c r="M116" s="5">
        <v>309</v>
      </c>
      <c r="N116" s="85" t="s">
        <v>17</v>
      </c>
      <c r="O116" s="147"/>
      <c r="P116" s="15"/>
    </row>
    <row r="117" spans="1:16" ht="26" customHeight="1" x14ac:dyDescent="0.3">
      <c r="B117" s="71">
        <v>97</v>
      </c>
      <c r="C117" s="6">
        <v>45090.415972222225</v>
      </c>
      <c r="D117" s="6">
        <v>45090.417361111111</v>
      </c>
      <c r="E117" s="45">
        <f>(D117-C117)*24*60*60</f>
        <v>119.99999976251274</v>
      </c>
      <c r="F117" s="12" t="s">
        <v>30</v>
      </c>
      <c r="G117" s="5">
        <v>309.89999999999998</v>
      </c>
      <c r="H117" s="5">
        <v>1.7450000000000001</v>
      </c>
      <c r="I117" s="5">
        <f t="shared" si="7"/>
        <v>309.14697849999993</v>
      </c>
      <c r="J117" s="5">
        <v>14409</v>
      </c>
      <c r="K117" s="5">
        <v>145</v>
      </c>
      <c r="L117" s="5"/>
      <c r="M117" s="46">
        <v>309</v>
      </c>
      <c r="N117" s="85" t="s">
        <v>17</v>
      </c>
      <c r="O117" s="147"/>
      <c r="P117" s="15"/>
    </row>
    <row r="118" spans="1:16" ht="26" customHeight="1" x14ac:dyDescent="0.3">
      <c r="B118" s="12">
        <v>98</v>
      </c>
      <c r="C118" s="6">
        <v>45090.418055555558</v>
      </c>
      <c r="D118" s="6">
        <v>45090.419444444444</v>
      </c>
      <c r="E118" s="45">
        <f>(D118-C118)*24*60*60</f>
        <v>119.99999976251274</v>
      </c>
      <c r="F118" s="12" t="s">
        <v>30</v>
      </c>
      <c r="G118" s="5">
        <v>310.39999999999998</v>
      </c>
      <c r="H118" s="5">
        <v>1.7450000000000001</v>
      </c>
      <c r="I118" s="5">
        <f t="shared" si="7"/>
        <v>309.64362849999992</v>
      </c>
      <c r="J118" s="5">
        <v>13054</v>
      </c>
      <c r="K118" s="5">
        <v>145</v>
      </c>
      <c r="L118" s="5"/>
      <c r="M118" s="5">
        <v>309</v>
      </c>
      <c r="N118" s="85" t="s">
        <v>17</v>
      </c>
      <c r="O118" s="147"/>
      <c r="P118" s="15"/>
    </row>
    <row r="119" spans="1:16" ht="26" x14ac:dyDescent="0.3">
      <c r="B119" s="71">
        <v>99</v>
      </c>
      <c r="C119" s="5"/>
      <c r="D119" s="5"/>
      <c r="E119" s="45"/>
      <c r="F119" s="12" t="s">
        <v>30</v>
      </c>
      <c r="G119" s="5">
        <v>310.89999999999998</v>
      </c>
      <c r="H119" s="5">
        <v>1.7450000000000001</v>
      </c>
      <c r="I119" s="5">
        <f t="shared" si="7"/>
        <v>310.14027849999997</v>
      </c>
      <c r="J119" s="5">
        <v>16206</v>
      </c>
      <c r="K119" s="5">
        <v>145</v>
      </c>
      <c r="L119" s="5"/>
      <c r="M119" s="46">
        <v>309</v>
      </c>
      <c r="N119" s="85" t="s">
        <v>17</v>
      </c>
      <c r="O119" s="148"/>
      <c r="P119" s="15"/>
    </row>
    <row r="120" spans="1:16" ht="26" x14ac:dyDescent="0.3">
      <c r="B120" s="12">
        <v>100</v>
      </c>
      <c r="C120" s="6">
        <v>45090.421527777777</v>
      </c>
      <c r="D120" s="6">
        <v>45090.42291666667</v>
      </c>
      <c r="E120" s="45">
        <f>(D120-C120)*24*60*60</f>
        <v>120.00000039115548</v>
      </c>
      <c r="F120" s="12" t="s">
        <v>30</v>
      </c>
      <c r="G120" s="5">
        <v>311.39999999999998</v>
      </c>
      <c r="H120" s="5">
        <v>1.7450000000000001</v>
      </c>
      <c r="I120" s="5">
        <f t="shared" si="7"/>
        <v>310.63692849999995</v>
      </c>
      <c r="J120" s="5">
        <v>12650</v>
      </c>
      <c r="K120" s="5"/>
      <c r="L120" s="5"/>
      <c r="M120" s="5">
        <v>309</v>
      </c>
      <c r="N120" s="85" t="s">
        <v>17</v>
      </c>
      <c r="O120" s="148"/>
      <c r="P120" s="15"/>
    </row>
    <row r="121" spans="1:16" ht="26" x14ac:dyDescent="0.3">
      <c r="B121" s="71">
        <v>101</v>
      </c>
      <c r="C121" s="5"/>
      <c r="D121" s="5"/>
      <c r="E121" s="45"/>
      <c r="F121" s="12" t="s">
        <v>30</v>
      </c>
      <c r="G121" s="5">
        <v>311.89999999999998</v>
      </c>
      <c r="H121" s="5">
        <v>1.7450000000000001</v>
      </c>
      <c r="I121" s="5">
        <f t="shared" si="7"/>
        <v>311.13357849999994</v>
      </c>
      <c r="J121" s="5">
        <v>24613</v>
      </c>
      <c r="K121" s="5"/>
      <c r="L121" s="5"/>
      <c r="M121" s="46">
        <v>309</v>
      </c>
      <c r="N121" s="85" t="s">
        <v>17</v>
      </c>
      <c r="O121" s="15"/>
      <c r="P121" s="15"/>
    </row>
    <row r="122" spans="1:16" ht="26" x14ac:dyDescent="0.3">
      <c r="B122" s="12">
        <v>102</v>
      </c>
      <c r="C122" s="5"/>
      <c r="D122" s="5"/>
      <c r="E122" s="45"/>
      <c r="F122" s="12" t="s">
        <v>30</v>
      </c>
      <c r="G122" s="5">
        <v>312.89999999999998</v>
      </c>
      <c r="H122" s="5">
        <v>1.7450000000000001</v>
      </c>
      <c r="I122" s="5">
        <f t="shared" si="7"/>
        <v>312.12687849999992</v>
      </c>
      <c r="J122" s="5">
        <v>21873</v>
      </c>
      <c r="K122" s="5"/>
      <c r="L122" s="5"/>
      <c r="M122" s="5">
        <v>309</v>
      </c>
      <c r="N122" s="85" t="s">
        <v>17</v>
      </c>
      <c r="O122" s="15"/>
      <c r="P122" s="15"/>
    </row>
    <row r="123" spans="1:16" ht="26" x14ac:dyDescent="0.3">
      <c r="B123" s="71">
        <v>103</v>
      </c>
      <c r="C123" s="6"/>
      <c r="D123" s="5"/>
      <c r="E123" s="45"/>
      <c r="F123" s="12" t="s">
        <v>30</v>
      </c>
      <c r="G123" s="5">
        <v>313.39999999999998</v>
      </c>
      <c r="H123" s="5">
        <v>1.7450000000000001</v>
      </c>
      <c r="I123" s="5">
        <f t="shared" si="7"/>
        <v>312.62352849999996</v>
      </c>
      <c r="J123" s="5">
        <v>13692</v>
      </c>
      <c r="K123" s="5"/>
      <c r="L123" s="5"/>
      <c r="M123" s="46">
        <v>309</v>
      </c>
      <c r="N123" s="85" t="s">
        <v>17</v>
      </c>
      <c r="O123" s="15"/>
      <c r="P123" s="15"/>
    </row>
    <row r="124" spans="1:16" ht="26" x14ac:dyDescent="0.3">
      <c r="B124" s="12">
        <v>104</v>
      </c>
      <c r="C124" s="6">
        <v>45090.431944444441</v>
      </c>
      <c r="D124" s="5"/>
      <c r="E124" s="45"/>
      <c r="F124" s="12" t="s">
        <v>30</v>
      </c>
      <c r="G124" s="5">
        <v>314.39999999999998</v>
      </c>
      <c r="H124" s="5">
        <v>1.7450000000000001</v>
      </c>
      <c r="I124" s="5">
        <f t="shared" si="7"/>
        <v>313.61682849999994</v>
      </c>
      <c r="J124" s="5">
        <v>14209</v>
      </c>
      <c r="K124" s="5"/>
      <c r="L124" s="5"/>
      <c r="M124" s="5">
        <v>309</v>
      </c>
      <c r="N124" s="85" t="s">
        <v>17</v>
      </c>
      <c r="O124" s="15"/>
      <c r="P124" s="15"/>
    </row>
    <row r="125" spans="1:16" ht="26" x14ac:dyDescent="0.3">
      <c r="B125" s="71">
        <v>105</v>
      </c>
      <c r="C125" s="5"/>
      <c r="D125" s="5"/>
      <c r="E125" s="10"/>
      <c r="F125" s="12" t="s">
        <v>30</v>
      </c>
      <c r="G125" s="5">
        <v>315.39999999999998</v>
      </c>
      <c r="H125" s="5">
        <v>1.7450000000000001</v>
      </c>
      <c r="I125" s="5">
        <f t="shared" si="7"/>
        <v>314.61012849999992</v>
      </c>
      <c r="J125" s="5">
        <v>18936</v>
      </c>
      <c r="K125" s="5"/>
      <c r="L125" s="5"/>
      <c r="M125" s="46">
        <v>309</v>
      </c>
      <c r="N125" s="85" t="s">
        <v>17</v>
      </c>
      <c r="O125" s="15"/>
      <c r="P125" s="15"/>
    </row>
    <row r="126" spans="1:16" ht="26" x14ac:dyDescent="0.3">
      <c r="B126" s="12">
        <v>106</v>
      </c>
      <c r="C126" s="6">
        <v>45090.436111111114</v>
      </c>
      <c r="D126" s="6">
        <v>45090.4375</v>
      </c>
      <c r="E126" s="10">
        <f>(D126-C126)*24*60*60</f>
        <v>119.99999976251274</v>
      </c>
      <c r="F126" s="12" t="s">
        <v>30</v>
      </c>
      <c r="G126" s="5">
        <v>316.39999999999998</v>
      </c>
      <c r="H126" s="5">
        <v>1.7450000000000001</v>
      </c>
      <c r="I126" s="5">
        <f t="shared" si="7"/>
        <v>315.60342849999995</v>
      </c>
      <c r="J126" s="5">
        <v>17756</v>
      </c>
      <c r="K126" s="5">
        <v>144</v>
      </c>
      <c r="L126" s="5"/>
      <c r="M126" s="5">
        <v>309</v>
      </c>
      <c r="N126" s="85" t="s">
        <v>17</v>
      </c>
      <c r="O126" s="15"/>
      <c r="P126" s="15"/>
    </row>
    <row r="127" spans="1:16" ht="26" x14ac:dyDescent="0.3">
      <c r="B127" s="71">
        <v>107</v>
      </c>
      <c r="C127" s="11">
        <v>45090.438194444447</v>
      </c>
      <c r="D127" s="6">
        <v>45090.439583333333</v>
      </c>
      <c r="E127" s="10">
        <f t="shared" ref="E127:E157" si="8">(D127-C127)*24*60*60</f>
        <v>119.99999976251274</v>
      </c>
      <c r="F127" s="12" t="s">
        <v>30</v>
      </c>
      <c r="G127" s="5">
        <v>317.5</v>
      </c>
      <c r="H127" s="5">
        <v>1.7450000000000001</v>
      </c>
      <c r="I127" s="5">
        <f t="shared" si="7"/>
        <v>316.69605849999999</v>
      </c>
      <c r="J127" s="5">
        <v>16254</v>
      </c>
      <c r="K127" s="5">
        <v>146</v>
      </c>
      <c r="L127" s="5"/>
      <c r="M127" s="46">
        <v>309</v>
      </c>
      <c r="N127" s="85" t="s">
        <v>17</v>
      </c>
      <c r="O127" s="15"/>
      <c r="P127" s="15"/>
    </row>
    <row r="128" spans="1:16" ht="37" x14ac:dyDescent="0.45">
      <c r="A128" s="152" t="s">
        <v>171</v>
      </c>
      <c r="B128" s="12">
        <v>108</v>
      </c>
      <c r="C128" s="11">
        <v>45090.500694444447</v>
      </c>
      <c r="D128" s="6">
        <v>45090.69027777778</v>
      </c>
      <c r="E128" s="10">
        <f t="shared" si="8"/>
        <v>16379.99999995809</v>
      </c>
      <c r="F128" s="12" t="s">
        <v>30</v>
      </c>
      <c r="G128" s="5">
        <v>312.39999999999998</v>
      </c>
      <c r="H128" s="5">
        <v>1.7450000000000001</v>
      </c>
      <c r="I128" s="5">
        <f t="shared" si="7"/>
        <v>311.63022849999993</v>
      </c>
      <c r="J128" s="5">
        <v>2426487</v>
      </c>
      <c r="K128" s="5"/>
      <c r="L128" s="5"/>
      <c r="M128" s="5">
        <v>309</v>
      </c>
      <c r="N128" s="85" t="s">
        <v>17</v>
      </c>
      <c r="O128" s="15"/>
      <c r="P128" s="15"/>
    </row>
    <row r="129" spans="1:16" ht="26" x14ac:dyDescent="0.3">
      <c r="B129" s="80" t="s">
        <v>137</v>
      </c>
      <c r="C129" s="11"/>
      <c r="D129" s="5"/>
      <c r="E129" s="10"/>
      <c r="F129" s="12" t="s">
        <v>30</v>
      </c>
      <c r="G129" s="5">
        <v>312.39999999999998</v>
      </c>
      <c r="H129" s="5">
        <v>1.7450000000000001</v>
      </c>
      <c r="I129" s="5">
        <f t="shared" si="7"/>
        <v>311.63022849999993</v>
      </c>
      <c r="J129" s="5">
        <v>854700</v>
      </c>
      <c r="K129" s="5"/>
      <c r="L129" s="5"/>
      <c r="M129" s="46">
        <v>309</v>
      </c>
      <c r="N129" s="85" t="s">
        <v>17</v>
      </c>
      <c r="O129" s="15"/>
      <c r="P129" s="15"/>
    </row>
    <row r="130" spans="1:16" ht="26" x14ac:dyDescent="0.3">
      <c r="B130" s="80">
        <v>109</v>
      </c>
      <c r="C130" s="6">
        <v>45090.691666666666</v>
      </c>
      <c r="D130" s="5"/>
      <c r="E130" s="10"/>
      <c r="F130" s="12" t="s">
        <v>30</v>
      </c>
      <c r="G130" s="5">
        <v>309.89999999999998</v>
      </c>
      <c r="H130" s="5">
        <v>1.7450000000000001</v>
      </c>
      <c r="I130" s="5">
        <f t="shared" si="7"/>
        <v>309.14697849999993</v>
      </c>
      <c r="J130" s="5">
        <v>18389</v>
      </c>
      <c r="K130" s="5">
        <v>151</v>
      </c>
      <c r="L130" s="5"/>
      <c r="M130" s="5">
        <v>309</v>
      </c>
      <c r="N130" s="85" t="s">
        <v>17</v>
      </c>
      <c r="O130" s="15"/>
      <c r="P130" s="15"/>
    </row>
    <row r="131" spans="1:16" ht="26" x14ac:dyDescent="0.3">
      <c r="B131" s="81">
        <v>110</v>
      </c>
      <c r="C131" s="6">
        <v>45090.693749999999</v>
      </c>
      <c r="D131" s="5"/>
      <c r="E131" s="10"/>
      <c r="F131" s="12" t="s">
        <v>30</v>
      </c>
      <c r="G131" s="5">
        <v>310.39999999999998</v>
      </c>
      <c r="H131" s="5">
        <v>1.7450000000000001</v>
      </c>
      <c r="I131" s="5">
        <f t="shared" si="7"/>
        <v>309.64362849999992</v>
      </c>
      <c r="J131" s="5">
        <v>11091</v>
      </c>
      <c r="K131" s="5">
        <v>149</v>
      </c>
      <c r="L131" s="5"/>
      <c r="M131" s="46">
        <v>309</v>
      </c>
      <c r="N131" s="85" t="s">
        <v>17</v>
      </c>
      <c r="O131" s="15"/>
      <c r="P131" s="15"/>
    </row>
    <row r="132" spans="1:16" ht="26" x14ac:dyDescent="0.3">
      <c r="A132" s="166" t="s">
        <v>139</v>
      </c>
      <c r="B132" s="80">
        <v>111</v>
      </c>
      <c r="C132" s="5"/>
      <c r="D132" s="5"/>
      <c r="E132" s="10"/>
      <c r="F132" s="12" t="s">
        <v>30</v>
      </c>
      <c r="G132" s="5">
        <v>309.39999999999998</v>
      </c>
      <c r="H132" s="5">
        <v>1.7450000000000001</v>
      </c>
      <c r="I132" s="5">
        <f t="shared" si="7"/>
        <v>308.65032849999994</v>
      </c>
      <c r="J132" s="5">
        <v>64259</v>
      </c>
      <c r="K132" s="5">
        <v>150</v>
      </c>
      <c r="L132" s="5"/>
      <c r="M132" s="5">
        <v>309</v>
      </c>
      <c r="N132" s="85" t="s">
        <v>17</v>
      </c>
      <c r="O132" s="15"/>
      <c r="P132" s="15"/>
    </row>
    <row r="133" spans="1:16" ht="26" x14ac:dyDescent="0.3">
      <c r="B133" s="81">
        <v>112</v>
      </c>
      <c r="C133" s="6">
        <v>45090.7</v>
      </c>
      <c r="D133" s="6">
        <v>45090.701388888891</v>
      </c>
      <c r="E133" s="10">
        <f t="shared" si="8"/>
        <v>120.00000039115548</v>
      </c>
      <c r="F133" s="12" t="s">
        <v>30</v>
      </c>
      <c r="G133" s="5">
        <v>311.39999999999998</v>
      </c>
      <c r="H133" s="5">
        <v>1.7450000000000001</v>
      </c>
      <c r="I133" s="5">
        <f t="shared" si="7"/>
        <v>310.63692849999995</v>
      </c>
      <c r="J133" s="5">
        <v>11948</v>
      </c>
      <c r="K133" s="5"/>
      <c r="L133" s="5"/>
      <c r="M133" s="46">
        <v>309</v>
      </c>
      <c r="N133" s="85" t="s">
        <v>17</v>
      </c>
      <c r="O133" s="15"/>
      <c r="P133" s="15"/>
    </row>
    <row r="134" spans="1:16" ht="26" x14ac:dyDescent="0.3">
      <c r="B134" s="80">
        <v>113</v>
      </c>
      <c r="C134" s="6">
        <v>45090.70208333333</v>
      </c>
      <c r="D134" s="6">
        <v>45090.702777777777</v>
      </c>
      <c r="E134" s="10">
        <f t="shared" si="8"/>
        <v>60.000000195577741</v>
      </c>
      <c r="F134" s="12" t="s">
        <v>30</v>
      </c>
      <c r="G134" s="5">
        <v>311.89999999999998</v>
      </c>
      <c r="H134" s="5">
        <v>1.7450000000000001</v>
      </c>
      <c r="I134" s="5">
        <f t="shared" si="7"/>
        <v>311.13357849999994</v>
      </c>
      <c r="J134" s="5">
        <v>12357</v>
      </c>
      <c r="K134" s="5"/>
      <c r="L134" s="5"/>
      <c r="M134" s="5">
        <v>309</v>
      </c>
      <c r="N134" s="85" t="s">
        <v>17</v>
      </c>
      <c r="O134" s="15"/>
      <c r="P134" s="15"/>
    </row>
    <row r="135" spans="1:16" ht="26" x14ac:dyDescent="0.3">
      <c r="B135" s="81">
        <v>114</v>
      </c>
      <c r="C135" s="6">
        <v>45090.703472222223</v>
      </c>
      <c r="D135" s="6">
        <v>45090.70416666667</v>
      </c>
      <c r="E135" s="10">
        <f t="shared" si="8"/>
        <v>60.000000195577741</v>
      </c>
      <c r="F135" s="12" t="s">
        <v>30</v>
      </c>
      <c r="G135" s="5">
        <v>312.39999999999998</v>
      </c>
      <c r="H135" s="5">
        <v>1.7450000000000001</v>
      </c>
      <c r="I135" s="5">
        <f t="shared" si="7"/>
        <v>311.63022849999993</v>
      </c>
      <c r="J135" s="5">
        <v>11434</v>
      </c>
      <c r="K135" s="5">
        <v>150</v>
      </c>
      <c r="L135" s="5"/>
      <c r="M135" s="46">
        <v>309</v>
      </c>
      <c r="N135" s="85" t="s">
        <v>17</v>
      </c>
      <c r="O135" s="15"/>
      <c r="P135" s="15"/>
    </row>
    <row r="136" spans="1:16" ht="26" x14ac:dyDescent="0.3">
      <c r="B136" s="80">
        <v>115</v>
      </c>
      <c r="C136" s="6">
        <v>45090.704861111109</v>
      </c>
      <c r="D136" s="6">
        <v>45090.706250000003</v>
      </c>
      <c r="E136" s="10">
        <f t="shared" si="8"/>
        <v>120.00000039115548</v>
      </c>
      <c r="F136" s="12" t="s">
        <v>30</v>
      </c>
      <c r="G136" s="5">
        <v>312.89999999999998</v>
      </c>
      <c r="H136" s="5">
        <v>1.7450000000000001</v>
      </c>
      <c r="I136" s="5">
        <f t="shared" si="7"/>
        <v>312.12687849999992</v>
      </c>
      <c r="J136" s="5">
        <v>12479</v>
      </c>
      <c r="K136" s="5">
        <v>150</v>
      </c>
      <c r="L136" s="5"/>
      <c r="M136" s="5">
        <v>309</v>
      </c>
      <c r="N136" s="85" t="s">
        <v>17</v>
      </c>
      <c r="O136" s="15"/>
      <c r="P136" s="15"/>
    </row>
    <row r="137" spans="1:16" ht="26" x14ac:dyDescent="0.3">
      <c r="B137" s="81">
        <v>116</v>
      </c>
      <c r="C137" s="6">
        <v>45090.706944444442</v>
      </c>
      <c r="D137" s="5"/>
      <c r="E137" s="10"/>
      <c r="F137" s="12" t="s">
        <v>30</v>
      </c>
      <c r="G137" s="5">
        <v>313.89999999999998</v>
      </c>
      <c r="H137" s="5">
        <v>1.7450000000000001</v>
      </c>
      <c r="I137" s="5">
        <f t="shared" si="7"/>
        <v>313.12017849999995</v>
      </c>
      <c r="J137" s="82">
        <v>12047</v>
      </c>
      <c r="K137" s="5">
        <v>150</v>
      </c>
      <c r="L137" s="5"/>
      <c r="M137" s="46">
        <v>309</v>
      </c>
      <c r="N137" s="85" t="s">
        <v>17</v>
      </c>
      <c r="O137" s="15"/>
      <c r="P137" s="15"/>
    </row>
    <row r="138" spans="1:16" ht="26" x14ac:dyDescent="0.3">
      <c r="B138" s="80">
        <v>117</v>
      </c>
      <c r="C138" s="5"/>
      <c r="D138" s="5"/>
      <c r="E138" s="10"/>
      <c r="F138" s="12" t="s">
        <v>30</v>
      </c>
      <c r="G138" s="5">
        <v>314.89999999999998</v>
      </c>
      <c r="H138" s="5">
        <v>1.7450000000000001</v>
      </c>
      <c r="I138" s="5">
        <f t="shared" si="7"/>
        <v>314.11347849999993</v>
      </c>
      <c r="J138" s="5">
        <v>12913</v>
      </c>
      <c r="K138" s="5"/>
      <c r="L138" s="5"/>
      <c r="M138" s="5">
        <v>309</v>
      </c>
      <c r="N138" s="85" t="s">
        <v>17</v>
      </c>
      <c r="O138" s="15"/>
      <c r="P138" s="15"/>
    </row>
    <row r="139" spans="1:16" ht="26" x14ac:dyDescent="0.3">
      <c r="B139" s="81">
        <v>118</v>
      </c>
      <c r="C139" s="6">
        <v>45090.709722222222</v>
      </c>
      <c r="D139" s="5"/>
      <c r="E139" s="10"/>
      <c r="F139" s="12" t="s">
        <v>30</v>
      </c>
      <c r="G139" s="5">
        <v>315.89999999999998</v>
      </c>
      <c r="H139" s="5">
        <v>1.7450000000000001</v>
      </c>
      <c r="I139" s="5">
        <f t="shared" si="7"/>
        <v>315.10677849999996</v>
      </c>
      <c r="J139" s="5">
        <v>18966</v>
      </c>
      <c r="K139" s="5">
        <v>150</v>
      </c>
      <c r="L139" s="5"/>
      <c r="M139" s="46">
        <v>309</v>
      </c>
      <c r="N139" s="85" t="s">
        <v>17</v>
      </c>
      <c r="O139" s="15"/>
      <c r="P139" s="15"/>
    </row>
    <row r="140" spans="1:16" ht="26" x14ac:dyDescent="0.3">
      <c r="B140" s="80">
        <v>119</v>
      </c>
      <c r="C140" s="6">
        <v>45090.711805555555</v>
      </c>
      <c r="D140" s="5"/>
      <c r="E140" s="10"/>
      <c r="F140" s="12" t="s">
        <v>30</v>
      </c>
      <c r="G140" s="5">
        <v>316.89999999999998</v>
      </c>
      <c r="H140" s="5">
        <v>1.7450000000000001</v>
      </c>
      <c r="I140" s="5">
        <f t="shared" si="7"/>
        <v>316.10007849999994</v>
      </c>
      <c r="J140" s="5">
        <v>14307</v>
      </c>
      <c r="K140" s="5">
        <v>151</v>
      </c>
      <c r="L140" s="5"/>
      <c r="M140" s="5">
        <v>309</v>
      </c>
      <c r="N140" s="85" t="s">
        <v>17</v>
      </c>
      <c r="O140" s="15"/>
      <c r="P140" s="15"/>
    </row>
    <row r="141" spans="1:16" ht="31" x14ac:dyDescent="0.35">
      <c r="B141" s="84">
        <v>120</v>
      </c>
      <c r="C141" s="6">
        <v>45090.73541666667</v>
      </c>
      <c r="D141" s="6">
        <v>45090.736805555556</v>
      </c>
      <c r="E141" s="10">
        <f t="shared" si="8"/>
        <v>119.99999976251274</v>
      </c>
      <c r="F141" s="14" t="s">
        <v>26</v>
      </c>
      <c r="G141" s="5">
        <v>309.89999999999998</v>
      </c>
      <c r="H141" s="5">
        <v>1.7450000000000001</v>
      </c>
      <c r="I141" s="5">
        <f t="shared" si="7"/>
        <v>309.14697849999993</v>
      </c>
      <c r="J141" s="5">
        <v>15516</v>
      </c>
      <c r="K141" s="5">
        <v>146</v>
      </c>
      <c r="L141" s="5"/>
      <c r="M141" s="46">
        <v>309</v>
      </c>
      <c r="N141" s="85" t="s">
        <v>17</v>
      </c>
      <c r="O141" s="136" t="s">
        <v>166</v>
      </c>
      <c r="P141" s="15"/>
    </row>
    <row r="142" spans="1:16" ht="26" x14ac:dyDescent="0.3">
      <c r="B142" s="85">
        <v>121</v>
      </c>
      <c r="C142" s="6">
        <v>45090.737500000003</v>
      </c>
      <c r="D142" s="6">
        <v>45090.738194444442</v>
      </c>
      <c r="E142" s="10">
        <f t="shared" si="8"/>
        <v>59.999999566935003</v>
      </c>
      <c r="F142" s="14" t="s">
        <v>26</v>
      </c>
      <c r="G142" s="5">
        <v>310.89999999999998</v>
      </c>
      <c r="H142" s="5">
        <v>1.7450000000000001</v>
      </c>
      <c r="I142" s="5">
        <f t="shared" si="7"/>
        <v>310.14027849999997</v>
      </c>
      <c r="J142" s="5">
        <v>15651</v>
      </c>
      <c r="K142" s="5">
        <v>147</v>
      </c>
      <c r="L142" s="5"/>
      <c r="M142" s="5">
        <v>309</v>
      </c>
      <c r="N142" s="85" t="s">
        <v>17</v>
      </c>
      <c r="O142" s="15"/>
      <c r="P142" s="15"/>
    </row>
    <row r="143" spans="1:16" ht="26" x14ac:dyDescent="0.3">
      <c r="B143" s="84">
        <v>122</v>
      </c>
      <c r="C143" s="6">
        <v>45090.738888888889</v>
      </c>
      <c r="D143" s="5"/>
      <c r="E143" s="10"/>
      <c r="F143" s="14" t="s">
        <v>26</v>
      </c>
      <c r="G143" s="5">
        <v>311.89999999999998</v>
      </c>
      <c r="H143" s="5">
        <v>1.7450000000000001</v>
      </c>
      <c r="I143" s="5">
        <f t="shared" si="7"/>
        <v>311.13357849999994</v>
      </c>
      <c r="J143" s="5">
        <v>16730</v>
      </c>
      <c r="K143" s="5">
        <v>147</v>
      </c>
      <c r="L143" s="5"/>
      <c r="M143" s="46">
        <v>309</v>
      </c>
      <c r="N143" s="85" t="s">
        <v>17</v>
      </c>
      <c r="O143" s="15"/>
      <c r="P143" s="15"/>
    </row>
    <row r="144" spans="1:16" ht="26" x14ac:dyDescent="0.3">
      <c r="B144" s="85">
        <v>123</v>
      </c>
      <c r="C144" s="5"/>
      <c r="D144" s="5"/>
      <c r="E144" s="10"/>
      <c r="F144" s="14" t="s">
        <v>26</v>
      </c>
      <c r="G144" s="5">
        <v>312.89999999999998</v>
      </c>
      <c r="H144" s="5">
        <v>1.7450000000000001</v>
      </c>
      <c r="I144" s="5">
        <f t="shared" si="7"/>
        <v>312.12687849999992</v>
      </c>
      <c r="J144" s="5">
        <v>14982</v>
      </c>
      <c r="K144" s="5">
        <v>147</v>
      </c>
      <c r="L144" s="5"/>
      <c r="M144" s="5">
        <v>309</v>
      </c>
      <c r="N144" s="85" t="s">
        <v>17</v>
      </c>
      <c r="O144" s="15"/>
      <c r="P144" s="15"/>
    </row>
    <row r="145" spans="1:16" ht="26" x14ac:dyDescent="0.3">
      <c r="B145" s="84">
        <v>124</v>
      </c>
      <c r="C145" s="5"/>
      <c r="D145" s="5"/>
      <c r="E145" s="10"/>
      <c r="F145" s="14" t="s">
        <v>26</v>
      </c>
      <c r="G145" s="5">
        <v>313.89999999999998</v>
      </c>
      <c r="H145" s="5">
        <v>1.7450000000000001</v>
      </c>
      <c r="I145" s="5">
        <f t="shared" si="7"/>
        <v>313.12017849999995</v>
      </c>
      <c r="J145" s="5">
        <f>L145-J144</f>
        <v>14621</v>
      </c>
      <c r="K145" s="5">
        <v>148</v>
      </c>
      <c r="L145" s="39">
        <v>29603</v>
      </c>
      <c r="M145" s="46">
        <v>309</v>
      </c>
      <c r="N145" s="85" t="s">
        <v>17</v>
      </c>
      <c r="O145" s="143" t="s">
        <v>168</v>
      </c>
      <c r="P145" s="15"/>
    </row>
    <row r="146" spans="1:16" ht="26" x14ac:dyDescent="0.3">
      <c r="B146" s="85">
        <v>125</v>
      </c>
      <c r="C146" s="5"/>
      <c r="D146" s="6">
        <v>45090.745833333334</v>
      </c>
      <c r="E146" s="10"/>
      <c r="F146" s="14" t="s">
        <v>26</v>
      </c>
      <c r="G146" s="5">
        <v>313.39999999999998</v>
      </c>
      <c r="H146" s="5">
        <v>1.7450000000000001</v>
      </c>
      <c r="I146" s="5">
        <f>0.9933*(G146+H153)-0.41</f>
        <v>312.62352849999996</v>
      </c>
      <c r="J146" s="5">
        <v>16100</v>
      </c>
      <c r="K146" s="5">
        <v>148</v>
      </c>
      <c r="L146" s="5"/>
      <c r="M146" s="5">
        <v>309</v>
      </c>
      <c r="N146" s="85" t="s">
        <v>17</v>
      </c>
      <c r="O146" s="15"/>
      <c r="P146" s="15"/>
    </row>
    <row r="147" spans="1:16" ht="26" x14ac:dyDescent="0.3">
      <c r="B147" s="84">
        <v>126</v>
      </c>
      <c r="C147" s="5"/>
      <c r="D147" s="5"/>
      <c r="E147" s="10"/>
      <c r="F147" s="14" t="s">
        <v>26</v>
      </c>
      <c r="G147" s="5">
        <v>313.64999999999998</v>
      </c>
      <c r="H147" s="5">
        <v>1.7450000000000001</v>
      </c>
      <c r="I147" s="5">
        <f t="shared" ref="I147:I149" si="9">0.9933*(G147+H154)-0.41</f>
        <v>312.87185349999993</v>
      </c>
      <c r="J147" s="5">
        <v>16153</v>
      </c>
      <c r="K147" s="5"/>
      <c r="L147" s="5"/>
      <c r="M147" s="46">
        <v>309</v>
      </c>
      <c r="N147" s="85" t="s">
        <v>17</v>
      </c>
      <c r="O147" s="15"/>
      <c r="P147" s="15"/>
    </row>
    <row r="148" spans="1:16" ht="26" x14ac:dyDescent="0.3">
      <c r="B148" s="85">
        <v>127</v>
      </c>
      <c r="C148" s="6">
        <v>45090.748611111114</v>
      </c>
      <c r="D148" s="5"/>
      <c r="E148" s="10"/>
      <c r="F148" s="14" t="s">
        <v>26</v>
      </c>
      <c r="G148" s="5">
        <v>314.2</v>
      </c>
      <c r="H148" s="5">
        <v>1.7450000000000001</v>
      </c>
      <c r="I148" s="5">
        <f t="shared" si="9"/>
        <v>313.41816849999998</v>
      </c>
      <c r="J148" s="5">
        <v>13668</v>
      </c>
      <c r="K148" s="5"/>
      <c r="L148" s="5"/>
      <c r="M148" s="5">
        <v>309</v>
      </c>
      <c r="N148" s="85" t="s">
        <v>17</v>
      </c>
      <c r="O148" s="15"/>
      <c r="P148" s="15"/>
    </row>
    <row r="149" spans="1:16" ht="26" x14ac:dyDescent="0.3">
      <c r="B149" s="84">
        <v>128</v>
      </c>
      <c r="C149" s="5"/>
      <c r="D149" s="5"/>
      <c r="E149" s="10"/>
      <c r="F149" s="14" t="s">
        <v>26</v>
      </c>
      <c r="G149" s="5">
        <v>319.39999999999998</v>
      </c>
      <c r="H149" s="5">
        <v>1.7450000000000001</v>
      </c>
      <c r="I149" s="5">
        <f t="shared" si="9"/>
        <v>318.58332849999994</v>
      </c>
      <c r="J149" s="5">
        <v>18295</v>
      </c>
      <c r="K149" s="5">
        <v>150</v>
      </c>
      <c r="L149" s="5"/>
      <c r="M149" s="46">
        <v>309</v>
      </c>
      <c r="N149" s="85" t="s">
        <v>17</v>
      </c>
      <c r="O149" s="15"/>
      <c r="P149" s="15"/>
    </row>
    <row r="150" spans="1:16" ht="26" x14ac:dyDescent="0.3">
      <c r="B150" s="85">
        <v>129</v>
      </c>
      <c r="C150" s="5"/>
      <c r="D150" s="5"/>
      <c r="E150" s="10"/>
      <c r="F150" s="14" t="s">
        <v>26</v>
      </c>
      <c r="G150" s="5">
        <v>329.4</v>
      </c>
      <c r="H150" s="5">
        <v>1.7450000000000001</v>
      </c>
      <c r="I150" s="5">
        <f t="shared" ref="I150:I155" si="10">0.9933*(G150+H150)-0.41</f>
        <v>328.51632849999993</v>
      </c>
      <c r="J150" s="5">
        <v>19894</v>
      </c>
      <c r="K150" s="5">
        <v>150</v>
      </c>
      <c r="L150" s="5"/>
      <c r="M150" s="5">
        <v>309</v>
      </c>
      <c r="N150" s="85" t="s">
        <v>17</v>
      </c>
      <c r="O150" s="15"/>
      <c r="P150" s="15"/>
    </row>
    <row r="151" spans="1:16" ht="26" x14ac:dyDescent="0.3">
      <c r="B151" s="84">
        <v>130</v>
      </c>
      <c r="C151" s="5"/>
      <c r="D151" s="5"/>
      <c r="E151" s="10"/>
      <c r="F151" s="14" t="s">
        <v>26</v>
      </c>
      <c r="G151" s="5">
        <v>339.4</v>
      </c>
      <c r="H151" s="5">
        <v>1.7450000000000001</v>
      </c>
      <c r="I151" s="5">
        <f t="shared" si="10"/>
        <v>338.44932849999992</v>
      </c>
      <c r="J151" s="5">
        <v>17411</v>
      </c>
      <c r="K151" s="5">
        <v>150</v>
      </c>
      <c r="L151" s="5"/>
      <c r="M151" s="46">
        <v>309</v>
      </c>
      <c r="N151" s="85" t="s">
        <v>17</v>
      </c>
      <c r="O151" s="15"/>
      <c r="P151" s="15"/>
    </row>
    <row r="152" spans="1:16" ht="26" x14ac:dyDescent="0.3">
      <c r="B152" s="85">
        <v>131</v>
      </c>
      <c r="C152" s="5"/>
      <c r="D152" s="5"/>
      <c r="E152" s="10"/>
      <c r="F152" s="14" t="s">
        <v>26</v>
      </c>
      <c r="G152" s="5">
        <v>349.4</v>
      </c>
      <c r="H152" s="5">
        <v>1.7450000000000001</v>
      </c>
      <c r="I152" s="5">
        <f t="shared" si="10"/>
        <v>348.38232849999997</v>
      </c>
      <c r="J152" s="5">
        <v>13790</v>
      </c>
      <c r="K152" s="5">
        <v>149</v>
      </c>
      <c r="L152" s="5"/>
      <c r="M152" s="5">
        <v>309</v>
      </c>
      <c r="N152" s="85" t="s">
        <v>17</v>
      </c>
      <c r="O152" s="15"/>
      <c r="P152" s="15"/>
    </row>
    <row r="153" spans="1:16" ht="26" x14ac:dyDescent="0.3">
      <c r="B153" s="84">
        <v>132</v>
      </c>
      <c r="C153" s="5"/>
      <c r="D153" s="5"/>
      <c r="E153" s="10"/>
      <c r="F153" s="14" t="s">
        <v>26</v>
      </c>
      <c r="G153" s="5">
        <v>359.4</v>
      </c>
      <c r="H153" s="5">
        <v>1.7450000000000001</v>
      </c>
      <c r="I153" s="5">
        <f t="shared" si="10"/>
        <v>358.31532849999996</v>
      </c>
      <c r="J153" s="5">
        <v>15893</v>
      </c>
      <c r="K153" s="5"/>
      <c r="L153" s="5"/>
      <c r="M153" s="46">
        <v>309</v>
      </c>
      <c r="N153" s="85" t="s">
        <v>17</v>
      </c>
      <c r="O153" s="15"/>
      <c r="P153" s="15"/>
    </row>
    <row r="154" spans="1:16" ht="26" x14ac:dyDescent="0.3">
      <c r="A154" s="166" t="s">
        <v>140</v>
      </c>
      <c r="B154" s="85">
        <v>133</v>
      </c>
      <c r="C154" s="5"/>
      <c r="D154" s="5"/>
      <c r="E154" s="10"/>
      <c r="F154" s="14" t="s">
        <v>26</v>
      </c>
      <c r="G154" s="5">
        <v>308.89999999999998</v>
      </c>
      <c r="H154" s="5">
        <v>1.7450000000000001</v>
      </c>
      <c r="I154" s="5">
        <f t="shared" si="10"/>
        <v>308.15367849999996</v>
      </c>
      <c r="J154" s="5">
        <v>56900</v>
      </c>
      <c r="K154" s="5"/>
      <c r="L154" s="5"/>
      <c r="M154" s="5">
        <v>309</v>
      </c>
      <c r="N154" s="85" t="s">
        <v>17</v>
      </c>
      <c r="O154" s="15"/>
      <c r="P154" s="15"/>
    </row>
    <row r="155" spans="1:16" ht="26" x14ac:dyDescent="0.3">
      <c r="A155" s="166" t="s">
        <v>140</v>
      </c>
      <c r="B155" s="84">
        <v>134</v>
      </c>
      <c r="C155" s="5"/>
      <c r="D155" s="5"/>
      <c r="E155" s="10"/>
      <c r="F155" s="14" t="s">
        <v>26</v>
      </c>
      <c r="G155" s="5">
        <v>309.39999999999998</v>
      </c>
      <c r="H155" s="5">
        <v>1.7450000000000001</v>
      </c>
      <c r="I155" s="5">
        <f t="shared" si="10"/>
        <v>308.65032849999994</v>
      </c>
      <c r="J155" s="5">
        <v>12760</v>
      </c>
      <c r="K155" s="5"/>
      <c r="L155" s="5"/>
      <c r="M155" s="46">
        <v>309</v>
      </c>
      <c r="N155" s="85" t="s">
        <v>17</v>
      </c>
      <c r="O155" s="15"/>
      <c r="P155" s="15"/>
    </row>
    <row r="156" spans="1:16" ht="26" x14ac:dyDescent="0.3">
      <c r="B156" s="85">
        <v>135</v>
      </c>
      <c r="C156" s="5"/>
      <c r="D156" s="5"/>
      <c r="E156" s="10"/>
      <c r="F156" s="14" t="s">
        <v>26</v>
      </c>
      <c r="G156" s="5">
        <v>309.89999999999998</v>
      </c>
      <c r="H156" s="5">
        <v>1.7450000000000001</v>
      </c>
      <c r="I156" s="5">
        <f>0.9933*(G156+H156)-0.41</f>
        <v>309.14697849999993</v>
      </c>
      <c r="J156" s="5">
        <v>13167</v>
      </c>
      <c r="K156" s="5">
        <v>147</v>
      </c>
      <c r="L156" s="5"/>
      <c r="M156" s="5">
        <v>309</v>
      </c>
      <c r="N156" s="85" t="s">
        <v>17</v>
      </c>
      <c r="O156" s="15"/>
      <c r="P156" s="15"/>
    </row>
    <row r="157" spans="1:16" ht="37" x14ac:dyDescent="0.45">
      <c r="A157" s="152" t="s">
        <v>171</v>
      </c>
      <c r="B157" s="84">
        <v>136</v>
      </c>
      <c r="C157" s="6">
        <v>45090.773611111108</v>
      </c>
      <c r="D157" s="6">
        <v>45091.415972222225</v>
      </c>
      <c r="E157" s="10">
        <f t="shared" si="8"/>
        <v>55500.000000488944</v>
      </c>
      <c r="F157" s="14" t="s">
        <v>26</v>
      </c>
      <c r="G157" s="5">
        <v>310.89999999999998</v>
      </c>
      <c r="H157" s="5">
        <v>1.7450000000000001</v>
      </c>
      <c r="I157" s="5">
        <f t="shared" ref="I157:I189" si="11">0.9933*(G157+H157)-0.41</f>
        <v>310.14027849999997</v>
      </c>
      <c r="J157" s="5">
        <v>8211327</v>
      </c>
      <c r="K157" s="5">
        <v>148</v>
      </c>
      <c r="L157" s="5"/>
      <c r="M157" s="46">
        <v>309</v>
      </c>
      <c r="N157" s="85" t="s">
        <v>17</v>
      </c>
      <c r="O157" s="138"/>
      <c r="P157" s="15"/>
    </row>
    <row r="158" spans="1:16" ht="26" x14ac:dyDescent="0.3">
      <c r="B158" s="85">
        <v>137</v>
      </c>
      <c r="C158" s="5"/>
      <c r="D158" s="5"/>
      <c r="E158" s="5"/>
      <c r="F158" s="14" t="s">
        <v>26</v>
      </c>
      <c r="G158" s="5">
        <v>310.89999999999998</v>
      </c>
      <c r="H158" s="5">
        <v>1.7450000000000001</v>
      </c>
      <c r="I158" s="5">
        <f t="shared" si="11"/>
        <v>310.14027849999997</v>
      </c>
      <c r="J158" s="5">
        <v>12431</v>
      </c>
      <c r="K158" s="5">
        <v>148</v>
      </c>
      <c r="L158" s="5"/>
      <c r="M158" s="5">
        <v>309</v>
      </c>
      <c r="N158" s="85" t="s">
        <v>17</v>
      </c>
      <c r="O158" s="15"/>
      <c r="P158" s="15"/>
    </row>
    <row r="159" spans="1:16" ht="26" x14ac:dyDescent="0.3">
      <c r="B159" s="84">
        <v>138</v>
      </c>
      <c r="C159" s="5"/>
      <c r="D159" s="5"/>
      <c r="E159" s="5"/>
      <c r="F159" s="14" t="s">
        <v>26</v>
      </c>
      <c r="G159" s="5">
        <v>310.39999999999998</v>
      </c>
      <c r="H159" s="5">
        <v>1.7450000000000001</v>
      </c>
      <c r="I159" s="5">
        <f t="shared" si="11"/>
        <v>309.64362849999992</v>
      </c>
      <c r="J159" s="5">
        <v>12329</v>
      </c>
      <c r="K159" s="5">
        <v>148</v>
      </c>
      <c r="L159" s="5"/>
      <c r="M159" s="46">
        <v>309</v>
      </c>
      <c r="N159" s="85" t="s">
        <v>17</v>
      </c>
      <c r="O159" s="15"/>
      <c r="P159" s="15"/>
    </row>
    <row r="160" spans="1:16" ht="26" x14ac:dyDescent="0.3">
      <c r="B160" s="85">
        <v>139</v>
      </c>
      <c r="C160" s="6">
        <v>45091.422222222223</v>
      </c>
      <c r="D160" s="5"/>
      <c r="E160" s="5"/>
      <c r="F160" s="14" t="s">
        <v>26</v>
      </c>
      <c r="G160" s="5">
        <v>309.89999999999998</v>
      </c>
      <c r="H160" s="5">
        <v>1.7450000000000001</v>
      </c>
      <c r="I160" s="5">
        <f t="shared" si="11"/>
        <v>309.14697849999993</v>
      </c>
      <c r="J160" s="5">
        <v>32690</v>
      </c>
      <c r="K160" s="5">
        <v>147</v>
      </c>
      <c r="L160" s="5"/>
      <c r="M160" s="5">
        <v>309</v>
      </c>
      <c r="N160" s="85" t="s">
        <v>17</v>
      </c>
      <c r="O160" s="15"/>
      <c r="P160" s="15"/>
    </row>
    <row r="161" spans="2:16" ht="26" x14ac:dyDescent="0.3">
      <c r="B161" s="84">
        <v>140</v>
      </c>
      <c r="C161" s="5"/>
      <c r="D161" s="5"/>
      <c r="E161" s="5"/>
      <c r="F161" s="14" t="s">
        <v>26</v>
      </c>
      <c r="G161" s="5">
        <v>311.39999999999998</v>
      </c>
      <c r="H161" s="5">
        <v>1.7450000000000001</v>
      </c>
      <c r="I161" s="5">
        <f t="shared" si="11"/>
        <v>310.63692849999995</v>
      </c>
      <c r="J161" s="5">
        <v>13521</v>
      </c>
      <c r="K161" s="5">
        <v>149</v>
      </c>
      <c r="L161" s="5"/>
      <c r="M161" s="46">
        <v>309</v>
      </c>
      <c r="N161" s="85" t="s">
        <v>17</v>
      </c>
      <c r="O161" s="15"/>
      <c r="P161" s="15"/>
    </row>
    <row r="162" spans="2:16" ht="26" x14ac:dyDescent="0.3">
      <c r="B162" s="85">
        <v>141</v>
      </c>
      <c r="C162" s="5"/>
      <c r="D162" s="5"/>
      <c r="E162" s="5"/>
      <c r="F162" s="14" t="s">
        <v>26</v>
      </c>
      <c r="G162" s="5">
        <v>311.89999999999998</v>
      </c>
      <c r="H162" s="5">
        <v>1.7450000000000001</v>
      </c>
      <c r="I162" s="5">
        <f t="shared" si="11"/>
        <v>311.13357849999994</v>
      </c>
      <c r="J162" s="5">
        <v>11918</v>
      </c>
      <c r="K162" s="5">
        <v>149</v>
      </c>
      <c r="L162" s="5"/>
      <c r="M162" s="5">
        <v>309</v>
      </c>
      <c r="N162" s="85" t="s">
        <v>17</v>
      </c>
      <c r="O162" s="15"/>
      <c r="P162" s="15"/>
    </row>
    <row r="163" spans="2:16" ht="26" x14ac:dyDescent="0.3">
      <c r="B163" s="84">
        <v>142</v>
      </c>
      <c r="C163" s="5"/>
      <c r="D163" s="5"/>
      <c r="E163" s="5"/>
      <c r="F163" s="14" t="s">
        <v>26</v>
      </c>
      <c r="G163" s="5">
        <v>312.39999999999998</v>
      </c>
      <c r="H163" s="5">
        <v>1.7450000000000001</v>
      </c>
      <c r="I163" s="5">
        <f t="shared" si="11"/>
        <v>311.63022849999993</v>
      </c>
      <c r="J163" s="5">
        <v>18133</v>
      </c>
      <c r="K163" s="5"/>
      <c r="L163" s="5"/>
      <c r="M163" s="46">
        <v>309</v>
      </c>
      <c r="N163" s="85" t="s">
        <v>17</v>
      </c>
      <c r="O163" s="15"/>
      <c r="P163" s="15"/>
    </row>
    <row r="164" spans="2:16" ht="26" x14ac:dyDescent="0.3">
      <c r="B164" s="85">
        <v>143</v>
      </c>
      <c r="C164" s="5"/>
      <c r="D164" s="5"/>
      <c r="E164" s="5"/>
      <c r="F164" s="14" t="s">
        <v>26</v>
      </c>
      <c r="G164" s="5">
        <v>312.89999999999998</v>
      </c>
      <c r="H164" s="5">
        <v>1.7450000000000001</v>
      </c>
      <c r="I164" s="5">
        <f t="shared" si="11"/>
        <v>312.12687849999992</v>
      </c>
      <c r="J164" s="5">
        <v>11990</v>
      </c>
      <c r="K164" s="5"/>
      <c r="L164" s="5"/>
      <c r="M164" s="5">
        <v>309</v>
      </c>
      <c r="N164" s="85" t="s">
        <v>17</v>
      </c>
      <c r="O164" s="15"/>
      <c r="P164" s="15"/>
    </row>
    <row r="165" spans="2:16" ht="26" x14ac:dyDescent="0.3">
      <c r="B165" s="84">
        <v>144</v>
      </c>
      <c r="C165" s="5"/>
      <c r="D165" s="5"/>
      <c r="E165" s="5"/>
      <c r="F165" s="14" t="s">
        <v>26</v>
      </c>
      <c r="G165" s="5">
        <v>313.39999999999998</v>
      </c>
      <c r="H165" s="5">
        <v>1.7450000000000001</v>
      </c>
      <c r="I165" s="5">
        <f t="shared" si="11"/>
        <v>312.62352849999996</v>
      </c>
      <c r="J165" s="5">
        <v>19484</v>
      </c>
      <c r="K165" s="5">
        <v>148</v>
      </c>
      <c r="L165" s="5"/>
      <c r="M165" s="46">
        <v>309</v>
      </c>
      <c r="N165" s="85" t="s">
        <v>17</v>
      </c>
      <c r="O165" s="58"/>
      <c r="P165" s="15"/>
    </row>
    <row r="166" spans="2:16" ht="26" x14ac:dyDescent="0.3">
      <c r="B166" s="85">
        <v>145</v>
      </c>
      <c r="C166" s="5"/>
      <c r="D166" s="5"/>
      <c r="E166" s="5"/>
      <c r="F166" s="14" t="s">
        <v>26</v>
      </c>
      <c r="G166" s="5">
        <v>313.89999999999998</v>
      </c>
      <c r="H166" s="5">
        <v>1.7450000000000001</v>
      </c>
      <c r="I166" s="5">
        <f t="shared" si="11"/>
        <v>313.12017849999995</v>
      </c>
      <c r="J166" s="5">
        <v>11393</v>
      </c>
      <c r="K166" s="5"/>
      <c r="L166" s="5"/>
      <c r="M166" s="5">
        <v>309</v>
      </c>
      <c r="N166" s="85" t="s">
        <v>17</v>
      </c>
      <c r="O166" s="155"/>
      <c r="P166" s="139"/>
    </row>
    <row r="167" spans="2:16" ht="26" x14ac:dyDescent="0.3">
      <c r="B167" s="84">
        <v>146</v>
      </c>
      <c r="C167" s="5"/>
      <c r="D167" s="5"/>
      <c r="E167" s="5"/>
      <c r="F167" s="14" t="s">
        <v>26</v>
      </c>
      <c r="G167" s="5">
        <v>314.89999999999998</v>
      </c>
      <c r="H167" s="5">
        <v>1.7450000000000001</v>
      </c>
      <c r="I167" s="5">
        <f t="shared" si="11"/>
        <v>314.11347849999993</v>
      </c>
      <c r="J167" s="5">
        <v>24264</v>
      </c>
      <c r="K167" s="5"/>
      <c r="L167" s="5"/>
      <c r="M167" s="46">
        <v>309</v>
      </c>
      <c r="N167" s="85" t="s">
        <v>17</v>
      </c>
      <c r="O167" s="155"/>
      <c r="P167" s="139"/>
    </row>
    <row r="168" spans="2:16" ht="26" x14ac:dyDescent="0.3">
      <c r="B168" s="85">
        <v>147</v>
      </c>
      <c r="C168" s="5"/>
      <c r="D168" s="5"/>
      <c r="E168" s="5"/>
      <c r="F168" s="14" t="s">
        <v>26</v>
      </c>
      <c r="G168" s="5">
        <v>315.89999999999998</v>
      </c>
      <c r="H168" s="5">
        <v>1.7450000000000001</v>
      </c>
      <c r="I168" s="5">
        <f t="shared" si="11"/>
        <v>315.10677849999996</v>
      </c>
      <c r="J168" s="5">
        <v>13316</v>
      </c>
      <c r="K168" s="5"/>
      <c r="L168" s="5"/>
      <c r="M168" s="5">
        <v>309</v>
      </c>
      <c r="N168" s="85" t="s">
        <v>17</v>
      </c>
      <c r="O168" s="154"/>
      <c r="P168" s="15"/>
    </row>
    <row r="169" spans="2:16" ht="26" x14ac:dyDescent="0.3">
      <c r="B169" s="84">
        <v>148</v>
      </c>
      <c r="C169" s="5"/>
      <c r="D169" s="5"/>
      <c r="E169" s="5"/>
      <c r="F169" s="14" t="s">
        <v>26</v>
      </c>
      <c r="G169" s="5">
        <v>315.39999999999998</v>
      </c>
      <c r="H169" s="5">
        <v>1.7450000000000001</v>
      </c>
      <c r="I169" s="5">
        <f t="shared" si="11"/>
        <v>314.61012849999992</v>
      </c>
      <c r="J169" s="5">
        <v>8906</v>
      </c>
      <c r="K169" s="5"/>
      <c r="L169" s="5"/>
      <c r="M169" s="46">
        <v>309</v>
      </c>
      <c r="N169" s="85" t="s">
        <v>17</v>
      </c>
      <c r="O169" s="15"/>
      <c r="P169" s="15"/>
    </row>
    <row r="170" spans="2:16" ht="26" x14ac:dyDescent="0.3">
      <c r="B170" s="85">
        <v>149</v>
      </c>
      <c r="C170" s="5"/>
      <c r="D170" s="5"/>
      <c r="E170" s="5"/>
      <c r="F170" s="14" t="s">
        <v>26</v>
      </c>
      <c r="G170" s="5">
        <v>314.39999999999998</v>
      </c>
      <c r="H170" s="5">
        <v>1.7450000000000001</v>
      </c>
      <c r="I170" s="5">
        <f t="shared" si="11"/>
        <v>313.61682849999994</v>
      </c>
      <c r="J170" s="5">
        <v>8356</v>
      </c>
      <c r="K170" s="5">
        <v>149</v>
      </c>
      <c r="L170" s="5"/>
      <c r="M170" s="5">
        <v>309</v>
      </c>
      <c r="N170" s="85" t="s">
        <v>17</v>
      </c>
      <c r="O170" s="15"/>
      <c r="P170" s="15"/>
    </row>
    <row r="171" spans="2:16" ht="29" x14ac:dyDescent="0.35">
      <c r="B171" s="84">
        <v>150</v>
      </c>
      <c r="C171" s="5"/>
      <c r="D171" s="5"/>
      <c r="E171" s="5"/>
      <c r="F171" s="14" t="s">
        <v>26</v>
      </c>
      <c r="G171" s="5">
        <v>314.89999999999998</v>
      </c>
      <c r="H171" s="5">
        <v>1.7450000000000001</v>
      </c>
      <c r="I171" s="5">
        <f t="shared" si="11"/>
        <v>314.11347849999993</v>
      </c>
      <c r="J171" s="5">
        <v>5812</v>
      </c>
      <c r="K171" s="5"/>
      <c r="L171" s="5"/>
      <c r="M171" s="46">
        <v>309</v>
      </c>
      <c r="N171" s="85" t="s">
        <v>17</v>
      </c>
      <c r="O171" s="156" t="s">
        <v>172</v>
      </c>
      <c r="P171" s="157" t="s">
        <v>122</v>
      </c>
    </row>
    <row r="172" spans="2:16" ht="26" x14ac:dyDescent="0.3">
      <c r="B172" s="85">
        <v>151</v>
      </c>
      <c r="C172" s="5"/>
      <c r="D172" s="5"/>
      <c r="E172" s="5"/>
      <c r="F172" s="14" t="s">
        <v>26</v>
      </c>
      <c r="G172" s="5">
        <v>314.89999999999998</v>
      </c>
      <c r="H172" s="5">
        <v>1.7450000000000001</v>
      </c>
      <c r="I172" s="5">
        <f t="shared" si="11"/>
        <v>314.11347849999993</v>
      </c>
      <c r="J172" s="5">
        <v>7113</v>
      </c>
      <c r="K172" s="5">
        <v>147</v>
      </c>
      <c r="L172" s="5"/>
      <c r="M172" s="5">
        <v>309</v>
      </c>
      <c r="N172" s="85" t="s">
        <v>17</v>
      </c>
      <c r="O172" s="158"/>
      <c r="P172" s="157" t="s">
        <v>123</v>
      </c>
    </row>
    <row r="173" spans="2:16" ht="26" x14ac:dyDescent="0.3">
      <c r="B173" s="84">
        <v>152</v>
      </c>
      <c r="C173" s="5"/>
      <c r="D173" s="5"/>
      <c r="E173" s="5"/>
      <c r="F173" s="14" t="s">
        <v>26</v>
      </c>
      <c r="G173" s="5">
        <v>314.89999999999998</v>
      </c>
      <c r="H173" s="5">
        <v>1.7450000000000001</v>
      </c>
      <c r="I173" s="5">
        <f t="shared" si="11"/>
        <v>314.11347849999993</v>
      </c>
      <c r="J173" s="5">
        <v>28649</v>
      </c>
      <c r="K173" s="5"/>
      <c r="L173" s="5"/>
      <c r="M173" s="46">
        <v>309</v>
      </c>
      <c r="N173" s="85" t="s">
        <v>17</v>
      </c>
      <c r="O173" s="157" t="s">
        <v>124</v>
      </c>
      <c r="P173" s="23"/>
    </row>
    <row r="174" spans="2:16" ht="26" x14ac:dyDescent="0.3">
      <c r="B174" s="85">
        <v>153</v>
      </c>
      <c r="C174" s="6">
        <v>45091.449305555558</v>
      </c>
      <c r="D174" s="5"/>
      <c r="E174" s="5"/>
      <c r="F174" s="14" t="s">
        <v>26</v>
      </c>
      <c r="G174" s="5">
        <v>314.89999999999998</v>
      </c>
      <c r="H174" s="5">
        <v>1.7450000000000001</v>
      </c>
      <c r="I174" s="5">
        <f t="shared" si="11"/>
        <v>314.11347849999993</v>
      </c>
      <c r="J174" s="5">
        <v>13497</v>
      </c>
      <c r="K174" s="36">
        <v>112</v>
      </c>
      <c r="L174" s="5"/>
      <c r="M174" s="5">
        <v>309</v>
      </c>
      <c r="N174" s="85" t="s">
        <v>17</v>
      </c>
      <c r="O174" s="157" t="s">
        <v>126</v>
      </c>
      <c r="P174" s="23"/>
    </row>
    <row r="175" spans="2:16" ht="26" x14ac:dyDescent="0.3">
      <c r="B175" s="84">
        <v>154</v>
      </c>
      <c r="C175" s="5"/>
      <c r="D175" s="5"/>
      <c r="E175" s="5"/>
      <c r="F175" s="14" t="s">
        <v>26</v>
      </c>
      <c r="G175" s="5">
        <v>329.4</v>
      </c>
      <c r="H175" s="5">
        <v>1.7450000000000001</v>
      </c>
      <c r="I175" s="5">
        <f t="shared" si="11"/>
        <v>328.51632849999993</v>
      </c>
      <c r="J175" s="5">
        <v>24010</v>
      </c>
      <c r="K175" s="5">
        <v>151</v>
      </c>
      <c r="L175" s="5"/>
      <c r="M175" s="46">
        <v>309</v>
      </c>
      <c r="N175" s="85" t="s">
        <v>17</v>
      </c>
      <c r="O175" s="15"/>
      <c r="P175" s="15"/>
    </row>
    <row r="176" spans="2:16" ht="26" x14ac:dyDescent="0.3">
      <c r="B176" s="85">
        <v>155</v>
      </c>
      <c r="C176" s="46"/>
      <c r="D176" s="46"/>
      <c r="E176" s="46"/>
      <c r="F176" s="47" t="s">
        <v>26</v>
      </c>
      <c r="G176" s="46">
        <v>339.4</v>
      </c>
      <c r="H176" s="46">
        <v>1.7450000000000001</v>
      </c>
      <c r="I176" s="46">
        <f t="shared" si="11"/>
        <v>338.44932849999992</v>
      </c>
      <c r="J176" s="46">
        <v>14381</v>
      </c>
      <c r="K176" s="46">
        <v>150</v>
      </c>
      <c r="L176" s="46"/>
      <c r="M176" s="5">
        <v>309</v>
      </c>
      <c r="N176" s="85" t="s">
        <v>17</v>
      </c>
      <c r="O176" s="15"/>
      <c r="P176" s="15"/>
    </row>
    <row r="177" spans="1:16" ht="26" x14ac:dyDescent="0.3">
      <c r="B177" s="84">
        <v>156</v>
      </c>
      <c r="C177" s="15"/>
      <c r="D177" s="15"/>
      <c r="E177" s="15"/>
      <c r="F177" s="14" t="s">
        <v>26</v>
      </c>
      <c r="G177" s="5">
        <v>319.5</v>
      </c>
      <c r="H177" s="5">
        <v>1.7450000000000001</v>
      </c>
      <c r="I177" s="5">
        <f t="shared" si="11"/>
        <v>318.68265849999995</v>
      </c>
      <c r="J177" s="5">
        <v>17331</v>
      </c>
      <c r="K177" s="5">
        <v>151</v>
      </c>
      <c r="L177" s="5"/>
      <c r="M177" s="46">
        <v>309</v>
      </c>
      <c r="N177" s="85" t="s">
        <v>17</v>
      </c>
      <c r="O177" s="15"/>
      <c r="P177" s="15"/>
    </row>
    <row r="178" spans="1:16" ht="26" x14ac:dyDescent="0.3">
      <c r="B178" s="94">
        <v>157</v>
      </c>
      <c r="C178" s="5"/>
      <c r="D178" s="5"/>
      <c r="E178" s="5"/>
      <c r="F178" s="88" t="s">
        <v>30</v>
      </c>
      <c r="G178" s="5">
        <v>309.89999999999998</v>
      </c>
      <c r="H178" s="5">
        <v>1.7450000000000001</v>
      </c>
      <c r="I178" s="5">
        <f t="shared" si="11"/>
        <v>309.14697849999993</v>
      </c>
      <c r="J178" s="5">
        <v>21154</v>
      </c>
      <c r="K178" s="5">
        <v>148</v>
      </c>
      <c r="L178" s="5"/>
      <c r="M178" s="5">
        <v>309</v>
      </c>
      <c r="N178" s="85" t="s">
        <v>17</v>
      </c>
      <c r="O178" s="15"/>
      <c r="P178" s="15"/>
    </row>
    <row r="179" spans="1:16" ht="26" x14ac:dyDescent="0.3">
      <c r="B179" s="95">
        <v>158</v>
      </c>
      <c r="C179" s="6">
        <v>45091.5</v>
      </c>
      <c r="D179" s="5"/>
      <c r="E179" s="5"/>
      <c r="F179" s="88" t="s">
        <v>30</v>
      </c>
      <c r="G179" s="5">
        <v>310.39999999999998</v>
      </c>
      <c r="H179" s="5">
        <v>1.7450000000000001</v>
      </c>
      <c r="I179" s="5">
        <f t="shared" si="11"/>
        <v>309.64362849999992</v>
      </c>
      <c r="J179" s="5">
        <v>13698</v>
      </c>
      <c r="K179" s="5"/>
      <c r="L179" s="5"/>
      <c r="M179" s="46">
        <v>309</v>
      </c>
      <c r="N179" s="85" t="s">
        <v>17</v>
      </c>
      <c r="O179" s="15"/>
      <c r="P179" s="15"/>
    </row>
    <row r="180" spans="1:16" ht="26" x14ac:dyDescent="0.3">
      <c r="B180" s="94">
        <v>159</v>
      </c>
      <c r="C180" s="5"/>
      <c r="D180" s="5"/>
      <c r="E180" s="5"/>
      <c r="F180" s="88" t="s">
        <v>30</v>
      </c>
      <c r="G180" s="5">
        <v>310.89999999999998</v>
      </c>
      <c r="H180" s="5">
        <v>1.7450000000000001</v>
      </c>
      <c r="I180" s="5">
        <f t="shared" si="11"/>
        <v>310.14027849999997</v>
      </c>
      <c r="J180" s="5">
        <v>48672</v>
      </c>
      <c r="K180" s="5"/>
      <c r="L180" s="5"/>
      <c r="M180" s="5">
        <v>309</v>
      </c>
      <c r="N180" s="85" t="s">
        <v>17</v>
      </c>
      <c r="O180" s="15"/>
      <c r="P180" s="15"/>
    </row>
    <row r="181" spans="1:16" ht="26" x14ac:dyDescent="0.3">
      <c r="B181" s="95">
        <v>160</v>
      </c>
      <c r="C181" s="5"/>
      <c r="D181" s="5"/>
      <c r="E181" s="5"/>
      <c r="F181" s="88" t="s">
        <v>30</v>
      </c>
      <c r="G181" s="5">
        <v>311.89999999999998</v>
      </c>
      <c r="H181" s="5">
        <v>1.7450000000000001</v>
      </c>
      <c r="I181" s="5">
        <f t="shared" si="11"/>
        <v>311.13357849999994</v>
      </c>
      <c r="J181" s="5">
        <v>13797</v>
      </c>
      <c r="K181" s="5"/>
      <c r="L181" s="5"/>
      <c r="M181" s="46">
        <v>309</v>
      </c>
      <c r="N181" s="85" t="s">
        <v>17</v>
      </c>
      <c r="O181" s="15"/>
      <c r="P181" s="15"/>
    </row>
    <row r="182" spans="1:16" ht="26" x14ac:dyDescent="0.3">
      <c r="B182" s="94">
        <v>161</v>
      </c>
      <c r="C182" s="5"/>
      <c r="D182" s="5"/>
      <c r="E182" s="5"/>
      <c r="F182" s="88" t="s">
        <v>30</v>
      </c>
      <c r="G182" s="5">
        <v>312.89999999999998</v>
      </c>
      <c r="H182" s="5">
        <v>1.7450000000000001</v>
      </c>
      <c r="I182" s="5">
        <f t="shared" si="11"/>
        <v>312.12687849999992</v>
      </c>
      <c r="J182" s="5">
        <v>14460</v>
      </c>
      <c r="K182" s="5"/>
      <c r="L182" s="5"/>
      <c r="M182" s="5">
        <v>309</v>
      </c>
      <c r="N182" s="85" t="s">
        <v>17</v>
      </c>
      <c r="O182" s="15"/>
      <c r="P182" s="15"/>
    </row>
    <row r="183" spans="1:16" ht="26" x14ac:dyDescent="0.3">
      <c r="B183" s="95">
        <v>162</v>
      </c>
      <c r="C183" s="6">
        <v>45091.510416666664</v>
      </c>
      <c r="D183" s="5"/>
      <c r="E183" s="5"/>
      <c r="F183" s="88" t="s">
        <v>30</v>
      </c>
      <c r="G183" s="5">
        <v>313.39999999999998</v>
      </c>
      <c r="H183" s="5">
        <v>1.7450000000000001</v>
      </c>
      <c r="I183" s="5">
        <f t="shared" si="11"/>
        <v>312.62352849999996</v>
      </c>
      <c r="J183" s="5">
        <v>16914</v>
      </c>
      <c r="K183" s="5"/>
      <c r="L183" s="5"/>
      <c r="M183" s="46">
        <v>309</v>
      </c>
      <c r="N183" s="85" t="s">
        <v>17</v>
      </c>
      <c r="O183" s="15"/>
      <c r="P183" s="15"/>
    </row>
    <row r="184" spans="1:16" ht="26" x14ac:dyDescent="0.3">
      <c r="B184" s="94">
        <v>163</v>
      </c>
      <c r="C184" s="5"/>
      <c r="D184" s="5"/>
      <c r="E184" s="5"/>
      <c r="F184" s="88" t="s">
        <v>30</v>
      </c>
      <c r="G184" s="5">
        <v>313.89999999999998</v>
      </c>
      <c r="H184" s="5">
        <v>1.7450000000000001</v>
      </c>
      <c r="I184" s="5">
        <f t="shared" si="11"/>
        <v>313.12017849999995</v>
      </c>
      <c r="J184" s="5">
        <v>23444</v>
      </c>
      <c r="K184" s="5"/>
      <c r="L184" s="5"/>
      <c r="M184" s="5">
        <v>309</v>
      </c>
      <c r="N184" s="85" t="s">
        <v>17</v>
      </c>
      <c r="O184" s="15"/>
      <c r="P184" s="15"/>
    </row>
    <row r="185" spans="1:16" ht="26" x14ac:dyDescent="0.3">
      <c r="B185" s="95">
        <v>164</v>
      </c>
      <c r="C185" s="5"/>
      <c r="D185" s="5"/>
      <c r="E185" s="5"/>
      <c r="F185" s="88" t="s">
        <v>30</v>
      </c>
      <c r="G185" s="5">
        <v>314.89999999999998</v>
      </c>
      <c r="H185" s="5">
        <v>1.7450000000000001</v>
      </c>
      <c r="I185" s="5">
        <f t="shared" si="11"/>
        <v>314.11347849999993</v>
      </c>
      <c r="J185" s="5">
        <v>17122</v>
      </c>
      <c r="K185" s="5"/>
      <c r="L185" s="5"/>
      <c r="M185" s="46">
        <v>309</v>
      </c>
      <c r="N185" s="85" t="s">
        <v>17</v>
      </c>
      <c r="O185" s="15"/>
      <c r="P185" s="15"/>
    </row>
    <row r="186" spans="1:16" ht="31" x14ac:dyDescent="0.35">
      <c r="B186" s="94">
        <v>165</v>
      </c>
      <c r="C186" s="6">
        <v>45091.517361111109</v>
      </c>
      <c r="D186" s="5"/>
      <c r="E186" s="5"/>
      <c r="F186" s="88" t="s">
        <v>30</v>
      </c>
      <c r="G186" s="5">
        <v>312.39999999999998</v>
      </c>
      <c r="H186" s="5">
        <v>1.7450000000000001</v>
      </c>
      <c r="I186" s="5">
        <f t="shared" si="11"/>
        <v>311.63022849999993</v>
      </c>
      <c r="J186" s="5">
        <v>12773</v>
      </c>
      <c r="K186" s="5"/>
      <c r="L186" s="5"/>
      <c r="M186" s="5">
        <v>309</v>
      </c>
      <c r="N186" s="85" t="s">
        <v>17</v>
      </c>
      <c r="O186" s="105" t="s">
        <v>174</v>
      </c>
      <c r="P186" s="162">
        <f>3/150</f>
        <v>0.02</v>
      </c>
    </row>
    <row r="187" spans="1:16" ht="34" x14ac:dyDescent="0.4">
      <c r="A187" s="166" t="s">
        <v>139</v>
      </c>
      <c r="B187" s="95">
        <v>166</v>
      </c>
      <c r="C187" s="6">
        <v>45091.518750000003</v>
      </c>
      <c r="D187" s="6">
        <v>45091.521527777775</v>
      </c>
      <c r="E187" s="15"/>
      <c r="F187" s="88" t="s">
        <v>30</v>
      </c>
      <c r="G187" s="5">
        <v>309.39999999999998</v>
      </c>
      <c r="H187" s="5">
        <v>1.7450000000000001</v>
      </c>
      <c r="I187" s="5">
        <f t="shared" si="11"/>
        <v>308.65032849999994</v>
      </c>
      <c r="J187" s="5">
        <v>40845</v>
      </c>
      <c r="K187" s="5"/>
      <c r="L187" s="5"/>
      <c r="M187" s="46">
        <v>309</v>
      </c>
      <c r="N187" s="85" t="s">
        <v>17</v>
      </c>
      <c r="O187" s="151" t="s">
        <v>127</v>
      </c>
      <c r="P187" s="59"/>
    </row>
    <row r="188" spans="1:16" ht="37" x14ac:dyDescent="0.45">
      <c r="A188" s="152" t="s">
        <v>171</v>
      </c>
      <c r="B188" s="94">
        <v>167</v>
      </c>
      <c r="C188" s="6">
        <v>45091.522916666669</v>
      </c>
      <c r="D188" s="6">
        <v>45092.428472222222</v>
      </c>
      <c r="E188" s="15"/>
      <c r="F188" s="88" t="s">
        <v>30</v>
      </c>
      <c r="G188" s="89">
        <v>311.39999999999998</v>
      </c>
      <c r="H188" s="5">
        <v>1.7450000000000001</v>
      </c>
      <c r="I188" s="5">
        <f t="shared" si="11"/>
        <v>310.63692849999995</v>
      </c>
      <c r="J188" s="5">
        <v>9698195</v>
      </c>
      <c r="K188" s="5">
        <v>151</v>
      </c>
      <c r="L188" s="5"/>
      <c r="M188" s="5">
        <v>309</v>
      </c>
      <c r="N188" s="85" t="s">
        <v>17</v>
      </c>
      <c r="O188" s="160" t="s">
        <v>173</v>
      </c>
      <c r="P188" s="161"/>
    </row>
    <row r="189" spans="1:16" ht="29" x14ac:dyDescent="0.35">
      <c r="B189" s="94">
        <v>168</v>
      </c>
      <c r="C189" s="15"/>
      <c r="D189" s="15"/>
      <c r="E189" s="15"/>
      <c r="F189" s="88" t="s">
        <v>30</v>
      </c>
      <c r="G189" s="89">
        <v>311.39999999999998</v>
      </c>
      <c r="H189" s="5">
        <v>1.7450000000000001</v>
      </c>
      <c r="I189" s="5">
        <f t="shared" si="11"/>
        <v>310.63692849999995</v>
      </c>
      <c r="J189" s="105">
        <v>13022</v>
      </c>
      <c r="K189" s="15"/>
      <c r="L189" s="15"/>
      <c r="M189" s="46">
        <v>309</v>
      </c>
      <c r="N189" s="85" t="s">
        <v>17</v>
      </c>
      <c r="O189" s="15"/>
      <c r="P189" s="15"/>
    </row>
    <row r="190" spans="1:16" ht="26" x14ac:dyDescent="0.3">
      <c r="B190" s="153"/>
      <c r="G190" s="90"/>
      <c r="M190" s="5"/>
      <c r="N190" s="142"/>
    </row>
    <row r="191" spans="1:16" x14ac:dyDescent="0.2">
      <c r="G191" s="90"/>
    </row>
    <row r="192" spans="1:16" x14ac:dyDescent="0.2">
      <c r="G192" s="90"/>
    </row>
    <row r="193" spans="7:7" x14ac:dyDescent="0.2">
      <c r="G193" s="90"/>
    </row>
    <row r="194" spans="7:7" x14ac:dyDescent="0.2">
      <c r="G194" s="90"/>
    </row>
    <row r="195" spans="7:7" x14ac:dyDescent="0.2">
      <c r="G195" s="90"/>
    </row>
    <row r="196" spans="7:7" x14ac:dyDescent="0.2">
      <c r="G196" s="90"/>
    </row>
    <row r="197" spans="7:7" x14ac:dyDescent="0.2">
      <c r="G197" s="90"/>
    </row>
    <row r="198" spans="7:7" x14ac:dyDescent="0.2">
      <c r="G198" s="90"/>
    </row>
  </sheetData>
  <mergeCells count="5">
    <mergeCell ref="O188:P188"/>
    <mergeCell ref="J11:L11"/>
    <mergeCell ref="O93:O96"/>
    <mergeCell ref="O68:O77"/>
    <mergeCell ref="O109:O1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4BFD-EEF6-5F4E-945B-7F21F81DF1DC}">
  <dimension ref="A3:W179"/>
  <sheetViews>
    <sheetView tabSelected="1" topLeftCell="B1" zoomScale="68" zoomScaleNormal="67" workbookViewId="0">
      <selection activeCell="S184" sqref="S184"/>
    </sheetView>
  </sheetViews>
  <sheetFormatPr baseColWidth="10" defaultRowHeight="16" x14ac:dyDescent="0.2"/>
  <cols>
    <col min="6" max="6" width="12.5" bestFit="1" customWidth="1"/>
    <col min="7" max="7" width="18.33203125" customWidth="1"/>
    <col min="8" max="8" width="14" bestFit="1" customWidth="1"/>
    <col min="9" max="9" width="12.83203125" customWidth="1"/>
    <col min="10" max="10" width="23.83203125" customWidth="1"/>
    <col min="11" max="11" width="32.6640625" bestFit="1" customWidth="1"/>
  </cols>
  <sheetData>
    <row r="3" spans="3:23" ht="31" x14ac:dyDescent="0.35">
      <c r="C3" s="106"/>
      <c r="D3" s="106"/>
      <c r="E3" s="106"/>
      <c r="F3" s="107" t="s">
        <v>42</v>
      </c>
      <c r="G3" s="107"/>
      <c r="H3" s="107"/>
      <c r="I3" s="107"/>
    </row>
    <row r="4" spans="3:23" ht="31" x14ac:dyDescent="0.35">
      <c r="C4" s="106"/>
      <c r="D4" s="106" t="s">
        <v>2</v>
      </c>
      <c r="E4" s="106" t="s">
        <v>36</v>
      </c>
      <c r="F4" s="106" t="s">
        <v>39</v>
      </c>
      <c r="G4" s="106" t="s">
        <v>40</v>
      </c>
      <c r="H4" s="106" t="s">
        <v>38</v>
      </c>
      <c r="I4" s="106" t="s">
        <v>41</v>
      </c>
    </row>
    <row r="5" spans="3:23" ht="26" x14ac:dyDescent="0.3">
      <c r="C5" s="15"/>
      <c r="D5" s="15"/>
      <c r="E5" s="15"/>
      <c r="F5" s="15"/>
      <c r="G5" s="15"/>
      <c r="H5" s="15"/>
      <c r="I5" s="15"/>
      <c r="K5" s="96" t="s">
        <v>118</v>
      </c>
    </row>
    <row r="6" spans="3:23" ht="26" x14ac:dyDescent="0.3">
      <c r="C6" s="132" t="s">
        <v>20</v>
      </c>
      <c r="D6" s="42">
        <v>12</v>
      </c>
      <c r="E6" s="42">
        <f>Run!I17</f>
        <v>309.93466539999997</v>
      </c>
      <c r="F6" s="42">
        <f>I6/H6</f>
        <v>2.40468376483935E-2</v>
      </c>
      <c r="G6" s="42">
        <f>SQRT(I6)/H6</f>
        <v>6.9796333928739583E-4</v>
      </c>
      <c r="H6" s="42">
        <f>Run!J17</f>
        <v>49362</v>
      </c>
      <c r="I6" s="42">
        <v>1187</v>
      </c>
      <c r="K6" s="37">
        <f>SUM(H6:H29)</f>
        <v>4252953</v>
      </c>
    </row>
    <row r="7" spans="3:23" ht="31" x14ac:dyDescent="0.35">
      <c r="C7" s="133"/>
      <c r="D7" s="42">
        <v>13</v>
      </c>
      <c r="E7" s="42">
        <f>Run!I18</f>
        <v>309.43801539999993</v>
      </c>
      <c r="F7" s="42">
        <f t="shared" ref="F7:F69" si="0">I7/H7</f>
        <v>2.266615443718786E-2</v>
      </c>
      <c r="G7" s="42">
        <f t="shared" ref="G7:G69" si="1">SQRT(I7)/H7</f>
        <v>6.9552954867462013E-4</v>
      </c>
      <c r="H7" s="42">
        <f>Run!J18</f>
        <v>46854</v>
      </c>
      <c r="I7" s="42">
        <v>1062</v>
      </c>
      <c r="K7" s="104">
        <f>K6/1000000</f>
        <v>4.2529529999999998</v>
      </c>
      <c r="L7" s="37" t="s">
        <v>43</v>
      </c>
      <c r="Q7" s="119" t="s">
        <v>82</v>
      </c>
    </row>
    <row r="8" spans="3:23" ht="21" x14ac:dyDescent="0.25">
      <c r="C8" s="133"/>
      <c r="D8" s="42">
        <v>14</v>
      </c>
      <c r="E8" s="42">
        <f>Run!I19</f>
        <v>310.43131539999996</v>
      </c>
      <c r="F8" s="42">
        <f>I8/H8</f>
        <v>1.7626079015834181E-2</v>
      </c>
      <c r="G8" s="42">
        <f t="shared" si="1"/>
        <v>5.5108411901374859E-4</v>
      </c>
      <c r="H8" s="42">
        <f>Run!J19</f>
        <v>58039</v>
      </c>
      <c r="I8" s="42">
        <v>1023</v>
      </c>
    </row>
    <row r="9" spans="3:23" ht="34" x14ac:dyDescent="0.4">
      <c r="C9" s="133"/>
      <c r="D9" s="42">
        <v>15</v>
      </c>
      <c r="E9" s="42">
        <f>Run!I20</f>
        <v>310.92796539999995</v>
      </c>
      <c r="F9" s="42">
        <f t="shared" si="0"/>
        <v>1.6153183843072662E-2</v>
      </c>
      <c r="G9" s="42">
        <f t="shared" si="1"/>
        <v>5.4986077271621989E-4</v>
      </c>
      <c r="H9" s="42">
        <f>Run!J20</f>
        <v>53426</v>
      </c>
      <c r="I9" s="42">
        <v>863</v>
      </c>
      <c r="N9" s="120" t="s">
        <v>142</v>
      </c>
      <c r="O9" s="91"/>
      <c r="P9" s="91"/>
      <c r="Q9" s="91"/>
      <c r="R9" s="91"/>
      <c r="S9" s="91"/>
      <c r="T9" s="91"/>
      <c r="U9" s="91"/>
      <c r="V9" s="91"/>
      <c r="W9" s="91"/>
    </row>
    <row r="10" spans="3:23" ht="21" x14ac:dyDescent="0.25">
      <c r="C10" s="133"/>
      <c r="D10" s="42">
        <v>16</v>
      </c>
      <c r="E10" s="42">
        <f>Run!I21</f>
        <v>309.93466539999997</v>
      </c>
      <c r="F10" s="42">
        <f t="shared" si="0"/>
        <v>1.7070766084860876E-2</v>
      </c>
      <c r="G10" s="42">
        <f t="shared" si="1"/>
        <v>5.582737475871123E-4</v>
      </c>
      <c r="H10" s="42">
        <f>Run!J21</f>
        <v>54772</v>
      </c>
      <c r="I10" s="42">
        <v>935</v>
      </c>
    </row>
    <row r="11" spans="3:23" ht="21" x14ac:dyDescent="0.25">
      <c r="C11" s="133"/>
      <c r="D11" s="42">
        <v>17</v>
      </c>
      <c r="E11" s="42">
        <f>Run!I22</f>
        <v>309.43801539999993</v>
      </c>
      <c r="F11" s="42">
        <f t="shared" si="0"/>
        <v>1.8919526449872621E-2</v>
      </c>
      <c r="G11" s="42">
        <f t="shared" si="1"/>
        <v>8.4190787705096021E-4</v>
      </c>
      <c r="H11" s="42">
        <f>Run!J22</f>
        <v>26692</v>
      </c>
      <c r="I11" s="42">
        <v>505</v>
      </c>
    </row>
    <row r="12" spans="3:23" ht="34" x14ac:dyDescent="0.4">
      <c r="C12" s="133"/>
      <c r="D12" s="42">
        <v>18</v>
      </c>
      <c r="E12" s="42">
        <f>Run!I23</f>
        <v>308.94136539999994</v>
      </c>
      <c r="F12" s="42">
        <f t="shared" si="0"/>
        <v>3.4146008331626033E-5</v>
      </c>
      <c r="G12" s="42">
        <f t="shared" si="1"/>
        <v>3.4146008331626033E-5</v>
      </c>
      <c r="H12" s="42">
        <f>Run!J23</f>
        <v>29286</v>
      </c>
      <c r="I12" s="42">
        <v>1</v>
      </c>
      <c r="J12" s="166" t="s">
        <v>140</v>
      </c>
      <c r="R12" s="118"/>
      <c r="S12" s="118"/>
      <c r="T12" s="118"/>
      <c r="U12" s="118"/>
      <c r="V12" s="118"/>
    </row>
    <row r="13" spans="3:23" ht="21" x14ac:dyDescent="0.25">
      <c r="C13" s="133"/>
      <c r="D13" s="42">
        <v>19</v>
      </c>
      <c r="E13" s="42">
        <f>Run!I24</f>
        <v>309.18969039999996</v>
      </c>
      <c r="F13" s="42">
        <f t="shared" si="0"/>
        <v>7.8687460706970327E-3</v>
      </c>
      <c r="G13" s="42">
        <f t="shared" si="1"/>
        <v>3.9947505736462324E-4</v>
      </c>
      <c r="H13" s="42">
        <f>Run!J24</f>
        <v>49309</v>
      </c>
      <c r="I13" s="42">
        <v>388</v>
      </c>
    </row>
    <row r="14" spans="3:23" ht="21" x14ac:dyDescent="0.25">
      <c r="C14" s="133"/>
      <c r="D14" s="42">
        <v>20</v>
      </c>
      <c r="E14" s="42">
        <f>Run!I25</f>
        <v>310.92796539999995</v>
      </c>
      <c r="F14" s="42">
        <f t="shared" si="0"/>
        <v>1.3716543319793001E-2</v>
      </c>
      <c r="G14" s="42">
        <f t="shared" si="1"/>
        <v>6.177620419335184E-4</v>
      </c>
      <c r="H14" s="42">
        <f>Run!J25</f>
        <v>35942</v>
      </c>
      <c r="I14" s="42">
        <v>493</v>
      </c>
    </row>
    <row r="15" spans="3:23" ht="21" x14ac:dyDescent="0.25">
      <c r="C15" s="133"/>
      <c r="D15" s="42">
        <v>21</v>
      </c>
      <c r="E15" s="42">
        <f>Run!I26</f>
        <v>311.92126539999992</v>
      </c>
      <c r="F15" s="42">
        <f t="shared" si="0"/>
        <v>1.2305748578648136E-2</v>
      </c>
      <c r="G15" s="42">
        <f t="shared" si="1"/>
        <v>5.5762669591191184E-4</v>
      </c>
      <c r="H15" s="42">
        <f>Run!J26</f>
        <v>39575</v>
      </c>
      <c r="I15" s="42">
        <v>487</v>
      </c>
    </row>
    <row r="16" spans="3:23" ht="21" x14ac:dyDescent="0.25">
      <c r="C16" s="133"/>
      <c r="D16" s="42">
        <v>22</v>
      </c>
      <c r="E16" s="42">
        <f>Run!I27</f>
        <v>312.91456539999996</v>
      </c>
      <c r="F16" s="42">
        <f t="shared" si="0"/>
        <v>1.3002511001168485E-2</v>
      </c>
      <c r="G16" s="42">
        <f t="shared" si="1"/>
        <v>5.6856010869548628E-4</v>
      </c>
      <c r="H16" s="42">
        <f>Run!J27</f>
        <v>40223</v>
      </c>
      <c r="I16" s="42">
        <v>523</v>
      </c>
    </row>
    <row r="17" spans="3:12" ht="21" x14ac:dyDescent="0.25">
      <c r="C17" s="133"/>
      <c r="D17" s="42">
        <v>23</v>
      </c>
      <c r="E17" s="42">
        <f>Run!I28</f>
        <v>313.90786539999993</v>
      </c>
      <c r="F17" s="42">
        <f t="shared" si="0"/>
        <v>1.2677220810239765E-2</v>
      </c>
      <c r="G17" s="42">
        <f t="shared" si="1"/>
        <v>6.2305141162310692E-4</v>
      </c>
      <c r="H17" s="42">
        <f>Run!J28</f>
        <v>32657</v>
      </c>
      <c r="I17" s="42">
        <v>414</v>
      </c>
    </row>
    <row r="18" spans="3:12" ht="21" x14ac:dyDescent="0.25">
      <c r="C18" s="133"/>
      <c r="D18" s="42">
        <v>24</v>
      </c>
      <c r="E18" s="42">
        <f>Run!I29</f>
        <v>315.89446539999994</v>
      </c>
      <c r="F18" s="42">
        <f t="shared" si="0"/>
        <v>1.4118906621164978E-2</v>
      </c>
      <c r="G18" s="42">
        <f t="shared" si="1"/>
        <v>6.8729762066894638E-4</v>
      </c>
      <c r="H18" s="42">
        <f>Run!J29</f>
        <v>29889</v>
      </c>
      <c r="I18" s="42">
        <v>422</v>
      </c>
    </row>
    <row r="19" spans="3:12" ht="21" x14ac:dyDescent="0.25">
      <c r="C19" s="133"/>
      <c r="D19" s="42">
        <v>25</v>
      </c>
      <c r="E19" s="42">
        <f>Run!I30</f>
        <v>317.88106539999995</v>
      </c>
      <c r="F19" s="42">
        <f t="shared" si="0"/>
        <v>1.5142517814726841E-2</v>
      </c>
      <c r="G19" s="42">
        <f t="shared" si="1"/>
        <v>6.7052195906390825E-4</v>
      </c>
      <c r="H19" s="42">
        <f>Run!J30</f>
        <v>33680</v>
      </c>
      <c r="I19" s="42">
        <v>510</v>
      </c>
    </row>
    <row r="20" spans="3:12" ht="21" x14ac:dyDescent="0.25">
      <c r="C20" s="133"/>
      <c r="D20" s="42">
        <v>26</v>
      </c>
      <c r="E20" s="42">
        <f>Run!I31</f>
        <v>319.86766539999996</v>
      </c>
      <c r="F20" s="42">
        <f t="shared" si="0"/>
        <v>1.6070528967254409E-2</v>
      </c>
      <c r="G20" s="42">
        <f t="shared" si="1"/>
        <v>8.9977688158648613E-4</v>
      </c>
      <c r="H20" s="42">
        <f>Run!J31</f>
        <v>19850</v>
      </c>
      <c r="I20" s="42">
        <v>319</v>
      </c>
    </row>
    <row r="21" spans="3:12" ht="21" x14ac:dyDescent="0.25">
      <c r="C21" s="133"/>
      <c r="D21" s="42">
        <v>27</v>
      </c>
      <c r="E21" s="42">
        <f>Run!I32</f>
        <v>323.84086539999993</v>
      </c>
      <c r="F21" s="42">
        <f t="shared" si="0"/>
        <v>2.246587946633952E-2</v>
      </c>
      <c r="G21" s="42">
        <f t="shared" si="1"/>
        <v>9.2805692661479869E-4</v>
      </c>
      <c r="H21" s="42">
        <f>Run!J32</f>
        <v>26084</v>
      </c>
      <c r="I21" s="42">
        <v>586</v>
      </c>
    </row>
    <row r="22" spans="3:12" ht="21" x14ac:dyDescent="0.25">
      <c r="C22" s="133"/>
      <c r="D22" s="42">
        <v>28</v>
      </c>
      <c r="E22" s="42">
        <f>Run!I33</f>
        <v>325.82746539999994</v>
      </c>
      <c r="F22" s="42">
        <f t="shared" si="0"/>
        <v>2.0419590861579812E-2</v>
      </c>
      <c r="G22" s="42">
        <f t="shared" si="1"/>
        <v>8.7307865936437962E-4</v>
      </c>
      <c r="H22" s="42">
        <f>Run!J33</f>
        <v>26788</v>
      </c>
      <c r="I22" s="42">
        <v>547</v>
      </c>
    </row>
    <row r="23" spans="3:12" ht="21" x14ac:dyDescent="0.25">
      <c r="C23" s="133"/>
      <c r="D23" s="42">
        <v>29</v>
      </c>
      <c r="E23" s="42">
        <f>Run!I34</f>
        <v>327.81406539999995</v>
      </c>
      <c r="F23" s="42">
        <f t="shared" si="0"/>
        <v>2.213471749895591E-2</v>
      </c>
      <c r="G23" s="42">
        <f t="shared" si="1"/>
        <v>1.1491772736864283E-3</v>
      </c>
      <c r="H23" s="42">
        <f>Run!J34</f>
        <v>16761</v>
      </c>
      <c r="I23" s="42">
        <v>371</v>
      </c>
    </row>
    <row r="24" spans="3:12" ht="21" x14ac:dyDescent="0.25">
      <c r="C24" s="133"/>
      <c r="D24" s="42">
        <v>30</v>
      </c>
      <c r="E24" s="42">
        <f>Run!I35</f>
        <v>331.78726539999997</v>
      </c>
      <c r="F24" s="42">
        <f t="shared" si="0"/>
        <v>2.0181803018930865E-2</v>
      </c>
      <c r="G24" s="42">
        <f t="shared" si="1"/>
        <v>1.2973354337506501E-3</v>
      </c>
      <c r="H24" s="42">
        <f>Run!J35</f>
        <v>11991</v>
      </c>
      <c r="I24" s="42">
        <v>242</v>
      </c>
    </row>
    <row r="25" spans="3:12" ht="21" x14ac:dyDescent="0.25">
      <c r="C25" s="133"/>
      <c r="D25" s="42">
        <v>31</v>
      </c>
      <c r="E25" s="42">
        <f>Run!I36</f>
        <v>335.76046539999993</v>
      </c>
      <c r="F25" s="42">
        <f t="shared" si="0"/>
        <v>1.9537635245582625E-2</v>
      </c>
      <c r="G25" s="42">
        <f t="shared" si="1"/>
        <v>1.2332046016778127E-3</v>
      </c>
      <c r="H25" s="42">
        <f>Run!J36</f>
        <v>12847</v>
      </c>
      <c r="I25" s="42">
        <v>251</v>
      </c>
    </row>
    <row r="26" spans="3:12" ht="21" x14ac:dyDescent="0.25">
      <c r="C26" s="133"/>
      <c r="D26" s="42">
        <v>32</v>
      </c>
      <c r="E26" s="42">
        <f>Run!I37</f>
        <v>339.73366539999995</v>
      </c>
      <c r="F26" s="42">
        <f t="shared" si="0"/>
        <v>1.7530448962951639E-2</v>
      </c>
      <c r="G26" s="42">
        <f t="shared" si="1"/>
        <v>9.4517846358820815E-4</v>
      </c>
      <c r="H26" s="42">
        <f>Run!J37</f>
        <v>19623</v>
      </c>
      <c r="I26" s="42">
        <v>344</v>
      </c>
    </row>
    <row r="27" spans="3:12" ht="21" x14ac:dyDescent="0.25">
      <c r="C27" s="133"/>
      <c r="D27" s="42">
        <v>33</v>
      </c>
      <c r="E27" s="42">
        <f>Run!I38</f>
        <v>349.76599539999995</v>
      </c>
      <c r="F27" s="42">
        <f t="shared" si="0"/>
        <v>1.2610719111244558E-2</v>
      </c>
      <c r="G27" s="42">
        <f t="shared" si="1"/>
        <v>6.8797112970362404E-4</v>
      </c>
      <c r="H27" s="42">
        <f>Run!J38</f>
        <v>26644</v>
      </c>
      <c r="I27" s="42">
        <v>336</v>
      </c>
    </row>
    <row r="28" spans="3:12" ht="21" x14ac:dyDescent="0.25">
      <c r="C28" s="133"/>
      <c r="D28" s="42">
        <v>34</v>
      </c>
      <c r="E28" s="42">
        <f>Run!I39</f>
        <v>359.69899539999994</v>
      </c>
      <c r="F28" s="42">
        <f t="shared" si="0"/>
        <v>6.1062487278648481E-3</v>
      </c>
      <c r="G28" s="42">
        <f t="shared" si="1"/>
        <v>3.9415666051367972E-4</v>
      </c>
      <c r="H28" s="42">
        <f>Run!J39</f>
        <v>39304</v>
      </c>
      <c r="I28" s="42">
        <v>240</v>
      </c>
    </row>
    <row r="29" spans="3:12" ht="26" x14ac:dyDescent="0.3">
      <c r="C29" s="134"/>
      <c r="D29" s="42">
        <v>35</v>
      </c>
      <c r="E29" s="42">
        <f>Run!I40</f>
        <v>327.81406539999995</v>
      </c>
      <c r="F29" s="42">
        <f t="shared" si="0"/>
        <v>1.3885709925993743E-2</v>
      </c>
      <c r="G29" s="42">
        <f t="shared" si="1"/>
        <v>6.3228001888928059E-5</v>
      </c>
      <c r="H29" s="42">
        <f>Run!J40</f>
        <v>3473355</v>
      </c>
      <c r="I29" s="42">
        <v>48230</v>
      </c>
      <c r="K29" s="96" t="s">
        <v>118</v>
      </c>
      <c r="L29" s="37"/>
    </row>
    <row r="30" spans="3:12" ht="26" x14ac:dyDescent="0.3">
      <c r="C30" s="131" t="s">
        <v>29</v>
      </c>
      <c r="D30" s="42">
        <v>36</v>
      </c>
      <c r="E30" s="42">
        <f>Run!I41</f>
        <v>309.93466539999997</v>
      </c>
      <c r="F30" s="42">
        <f t="shared" si="0"/>
        <v>8.2168809390721076E-2</v>
      </c>
      <c r="G30" s="42">
        <f>SQRT(I30)/H30</f>
        <v>2.3960911402294924E-3</v>
      </c>
      <c r="H30" s="42">
        <f>Run!J41</f>
        <v>14312</v>
      </c>
      <c r="I30" s="42">
        <v>1176</v>
      </c>
      <c r="K30" s="97">
        <f>SUM(H30:H56)+SUM(H67:H84)</f>
        <v>12359138.47044904</v>
      </c>
      <c r="L30" s="37"/>
    </row>
    <row r="31" spans="3:12" ht="26" x14ac:dyDescent="0.3">
      <c r="C31" s="131"/>
      <c r="D31" s="42">
        <v>37</v>
      </c>
      <c r="E31" s="42">
        <f>Run!I42</f>
        <v>309.43801539999993</v>
      </c>
      <c r="F31" s="42">
        <f t="shared" si="0"/>
        <v>4.882297551789077E-2</v>
      </c>
      <c r="G31" s="42">
        <f t="shared" si="1"/>
        <v>1.516124499821527E-3</v>
      </c>
      <c r="H31" s="42">
        <f>Run!J42</f>
        <v>21240</v>
      </c>
      <c r="I31" s="42">
        <v>1037</v>
      </c>
      <c r="K31" s="103">
        <f>K30/1000000</f>
        <v>12.359138470449039</v>
      </c>
      <c r="L31" s="37" t="s">
        <v>43</v>
      </c>
    </row>
    <row r="32" spans="3:12" ht="26" x14ac:dyDescent="0.3">
      <c r="C32" s="131"/>
      <c r="D32" s="42">
        <v>38</v>
      </c>
      <c r="E32" s="42">
        <f>Run!I43</f>
        <v>308.94136539999994</v>
      </c>
      <c r="F32" s="42">
        <f t="shared" si="0"/>
        <v>5.7150553840137333E-5</v>
      </c>
      <c r="G32" s="42">
        <f t="shared" si="1"/>
        <v>5.7150553840137333E-5</v>
      </c>
      <c r="H32" s="73">
        <v>17497.643203899999</v>
      </c>
      <c r="I32" s="42">
        <v>1</v>
      </c>
      <c r="J32" s="166" t="s">
        <v>140</v>
      </c>
    </row>
    <row r="33" spans="3:11" ht="21" x14ac:dyDescent="0.25">
      <c r="C33" s="131"/>
      <c r="D33" s="42">
        <v>39</v>
      </c>
      <c r="E33" s="42">
        <f>Run!I44</f>
        <v>309.18969039999996</v>
      </c>
      <c r="F33" s="42">
        <f t="shared" si="0"/>
        <v>8.7225503251793356E-3</v>
      </c>
      <c r="G33" s="42">
        <f t="shared" si="1"/>
        <v>4.355833769126283E-4</v>
      </c>
      <c r="H33" s="73">
        <v>45972.792939059997</v>
      </c>
      <c r="I33" s="42">
        <v>401</v>
      </c>
    </row>
    <row r="34" spans="3:11" ht="21" x14ac:dyDescent="0.25">
      <c r="C34" s="131"/>
      <c r="D34" s="42">
        <v>40</v>
      </c>
      <c r="E34" s="42">
        <f>Run!I45</f>
        <v>309.93466539999997</v>
      </c>
      <c r="F34" s="42">
        <f t="shared" si="0"/>
        <v>8.1821499309076631E-2</v>
      </c>
      <c r="G34" s="42">
        <f t="shared" si="1"/>
        <v>1.9620842078933365E-3</v>
      </c>
      <c r="H34" s="73">
        <v>21253.582673069999</v>
      </c>
      <c r="I34" s="42">
        <v>1739</v>
      </c>
    </row>
    <row r="35" spans="3:11" ht="21" x14ac:dyDescent="0.25">
      <c r="C35" s="131"/>
      <c r="D35" s="42">
        <v>41</v>
      </c>
      <c r="E35" s="42">
        <f>Run!I46</f>
        <v>309.93466539999997</v>
      </c>
      <c r="F35" s="42">
        <f t="shared" si="0"/>
        <v>7.9174567589662639E-2</v>
      </c>
      <c r="G35" s="42">
        <f t="shared" si="1"/>
        <v>2.4103215174397091E-3</v>
      </c>
      <c r="H35" s="73">
        <v>13628.11358304</v>
      </c>
      <c r="I35" s="42">
        <v>1079</v>
      </c>
    </row>
    <row r="36" spans="3:11" ht="21" x14ac:dyDescent="0.25">
      <c r="C36" s="131"/>
      <c r="D36" s="42">
        <v>42</v>
      </c>
      <c r="E36" s="42">
        <f>Run!I47</f>
        <v>310.43131539999996</v>
      </c>
      <c r="F36" s="42">
        <f t="shared" si="0"/>
        <v>8.9591235084129098E-2</v>
      </c>
      <c r="G36" s="42">
        <f t="shared" si="1"/>
        <v>1.8950765603347167E-3</v>
      </c>
      <c r="H36" s="73">
        <v>24946.636776479998</v>
      </c>
      <c r="I36" s="42">
        <v>2235</v>
      </c>
    </row>
    <row r="37" spans="3:11" ht="21" x14ac:dyDescent="0.25">
      <c r="C37" s="131"/>
      <c r="D37" s="42">
        <v>43</v>
      </c>
      <c r="E37" s="42">
        <f>Run!I48</f>
        <v>310.92796539999995</v>
      </c>
      <c r="F37" s="42">
        <f t="shared" si="0"/>
        <v>9.4878512238144933E-2</v>
      </c>
      <c r="G37" s="42">
        <f t="shared" si="1"/>
        <v>2.2877240752526497E-3</v>
      </c>
      <c r="H37" s="73">
        <v>18128.44615104</v>
      </c>
      <c r="I37" s="42">
        <v>1720</v>
      </c>
      <c r="K37" s="59" t="s">
        <v>117</v>
      </c>
    </row>
    <row r="38" spans="3:11" ht="21" x14ac:dyDescent="0.25">
      <c r="C38" s="131"/>
      <c r="D38" s="42">
        <v>44</v>
      </c>
      <c r="E38" s="42">
        <f>Run!I49</f>
        <v>311.42461539999994</v>
      </c>
      <c r="F38" s="42">
        <f t="shared" si="0"/>
        <v>9.6994009043703797E-2</v>
      </c>
      <c r="G38" s="42">
        <f t="shared" si="1"/>
        <v>3.0120039159264888E-3</v>
      </c>
      <c r="H38" s="73">
        <v>10691.381975279999</v>
      </c>
      <c r="I38" s="42">
        <v>1037</v>
      </c>
    </row>
    <row r="39" spans="3:11" ht="21" x14ac:dyDescent="0.25">
      <c r="C39" s="131"/>
      <c r="D39" s="42">
        <v>45</v>
      </c>
      <c r="E39" s="42">
        <f>Run!I50</f>
        <v>311.92126539999992</v>
      </c>
      <c r="F39" s="42">
        <f t="shared" si="0"/>
        <v>9.3745554248407303E-2</v>
      </c>
      <c r="G39" s="42">
        <f t="shared" si="1"/>
        <v>2.3636671516742902E-3</v>
      </c>
      <c r="H39" s="73">
        <v>16779.46237143</v>
      </c>
      <c r="I39" s="42">
        <v>1573</v>
      </c>
    </row>
    <row r="40" spans="3:11" ht="21" x14ac:dyDescent="0.25">
      <c r="C40" s="131"/>
      <c r="D40" s="42">
        <v>46</v>
      </c>
      <c r="E40" s="42">
        <f>Run!I51</f>
        <v>312.41791539999997</v>
      </c>
      <c r="F40" s="42">
        <f t="shared" si="0"/>
        <v>9.7505700804523573E-2</v>
      </c>
      <c r="G40" s="42">
        <f t="shared" si="1"/>
        <v>2.9920424420344181E-3</v>
      </c>
      <c r="H40" s="73">
        <v>10891.6708586</v>
      </c>
      <c r="I40" s="42">
        <v>1062</v>
      </c>
    </row>
    <row r="41" spans="3:11" ht="21" x14ac:dyDescent="0.25">
      <c r="C41" s="131"/>
      <c r="D41" s="42">
        <v>47</v>
      </c>
      <c r="E41" s="42">
        <f>Run!I52</f>
        <v>313.41121539999995</v>
      </c>
      <c r="F41" s="42">
        <f t="shared" si="0"/>
        <v>9.2796130722258105E-2</v>
      </c>
      <c r="G41" s="42">
        <f t="shared" si="1"/>
        <v>2.4677727443090762E-3</v>
      </c>
      <c r="H41" s="73">
        <v>15237.704298600001</v>
      </c>
      <c r="I41" s="42">
        <v>1414</v>
      </c>
    </row>
    <row r="42" spans="3:11" ht="21" x14ac:dyDescent="0.25">
      <c r="C42" s="131"/>
      <c r="D42" s="42">
        <v>48</v>
      </c>
      <c r="E42" s="42">
        <f>Run!I53</f>
        <v>314.40451539999992</v>
      </c>
      <c r="F42" s="42">
        <f t="shared" si="0"/>
        <v>8.6811899738051604E-2</v>
      </c>
      <c r="G42" s="42">
        <f t="shared" si="1"/>
        <v>2.6198600360509403E-3</v>
      </c>
      <c r="H42" s="73">
        <v>12648.03561854</v>
      </c>
      <c r="I42" s="42">
        <v>1098</v>
      </c>
    </row>
    <row r="43" spans="3:11" ht="21" x14ac:dyDescent="0.25">
      <c r="C43" s="131"/>
      <c r="D43" s="42">
        <v>49</v>
      </c>
      <c r="E43" s="42">
        <f>Run!I54</f>
        <v>319.37101539999998</v>
      </c>
      <c r="F43" s="42">
        <f t="shared" si="0"/>
        <v>9.4080433800271118E-2</v>
      </c>
      <c r="G43" s="42">
        <f t="shared" si="1"/>
        <v>2.9159088666790198E-3</v>
      </c>
      <c r="H43" s="42">
        <f>Run!J54</f>
        <v>11065</v>
      </c>
      <c r="I43" s="42">
        <v>1041</v>
      </c>
    </row>
    <row r="44" spans="3:11" ht="21" x14ac:dyDescent="0.25">
      <c r="C44" s="131"/>
      <c r="D44" s="42">
        <v>50</v>
      </c>
      <c r="E44" s="42">
        <f>Run!I55</f>
        <v>324.33751539999997</v>
      </c>
      <c r="F44" s="42">
        <f t="shared" si="0"/>
        <v>9.097092331236184E-2</v>
      </c>
      <c r="G44" s="42">
        <f t="shared" si="1"/>
        <v>2.7810622740683769E-3</v>
      </c>
      <c r="H44" s="42">
        <f>Run!J55</f>
        <v>11762</v>
      </c>
      <c r="I44" s="42">
        <v>1070</v>
      </c>
    </row>
    <row r="45" spans="3:11" ht="21" x14ac:dyDescent="0.25">
      <c r="C45" s="131"/>
      <c r="D45" s="42">
        <v>52</v>
      </c>
      <c r="E45" s="42">
        <f>Run!I56</f>
        <v>335.26381539999994</v>
      </c>
      <c r="F45" s="42">
        <f t="shared" si="0"/>
        <v>6.7660006772773451E-2</v>
      </c>
      <c r="G45" s="42">
        <f t="shared" si="1"/>
        <v>2.1406678807015384E-3</v>
      </c>
      <c r="H45" s="42">
        <f>Run!J56</f>
        <v>14765</v>
      </c>
      <c r="I45" s="42">
        <v>999</v>
      </c>
    </row>
    <row r="46" spans="3:11" ht="21" x14ac:dyDescent="0.25">
      <c r="C46" s="131"/>
      <c r="D46" s="42">
        <v>53</v>
      </c>
      <c r="E46" s="42">
        <f>Run!I57</f>
        <v>345.19681539999993</v>
      </c>
      <c r="F46" s="42">
        <f t="shared" si="0"/>
        <v>5.1136118656491182E-2</v>
      </c>
      <c r="G46" s="42">
        <f t="shared" si="1"/>
        <v>1.4848596867781281E-3</v>
      </c>
      <c r="H46" s="42">
        <f>Run!J57</f>
        <v>23193</v>
      </c>
      <c r="I46" s="42">
        <v>1186</v>
      </c>
    </row>
    <row r="47" spans="3:11" ht="21" x14ac:dyDescent="0.25">
      <c r="C47" s="131"/>
      <c r="D47" s="42">
        <v>54</v>
      </c>
      <c r="E47" s="42">
        <f>Run!I58</f>
        <v>355.12981539999993</v>
      </c>
      <c r="F47" s="42">
        <f t="shared" si="0"/>
        <v>4.0698737881836471E-2</v>
      </c>
      <c r="G47" s="42">
        <f t="shared" si="1"/>
        <v>1.9293052048407707E-3</v>
      </c>
      <c r="H47" s="42">
        <f>Run!J58</f>
        <v>10934</v>
      </c>
      <c r="I47" s="42">
        <v>445</v>
      </c>
    </row>
    <row r="48" spans="3:11" ht="21" x14ac:dyDescent="0.25">
      <c r="C48" s="131"/>
      <c r="D48" s="42">
        <v>55</v>
      </c>
      <c r="E48" s="42">
        <f>Run!I59</f>
        <v>309.93466539999997</v>
      </c>
      <c r="F48" s="42">
        <f t="shared" si="0"/>
        <v>7.780779621767657E-2</v>
      </c>
      <c r="G48" s="42">
        <f t="shared" si="1"/>
        <v>2.4507152244519557E-3</v>
      </c>
      <c r="H48" s="42">
        <f>Run!J59</f>
        <v>12955</v>
      </c>
      <c r="I48" s="42">
        <v>1008</v>
      </c>
    </row>
    <row r="49" spans="3:12" ht="21" x14ac:dyDescent="0.25">
      <c r="C49" s="131"/>
      <c r="D49" s="42">
        <v>56</v>
      </c>
      <c r="E49" s="42">
        <f>Run!I60</f>
        <v>310.92796539999995</v>
      </c>
      <c r="F49" s="42">
        <f t="shared" si="0"/>
        <v>9.3469488594251832E-2</v>
      </c>
      <c r="G49" s="42">
        <f t="shared" si="1"/>
        <v>2.7744182702664939E-3</v>
      </c>
      <c r="H49" s="42">
        <f>Run!J60</f>
        <v>12143</v>
      </c>
      <c r="I49" s="42">
        <v>1135</v>
      </c>
    </row>
    <row r="50" spans="3:12" ht="21" x14ac:dyDescent="0.25">
      <c r="C50" s="131"/>
      <c r="D50" s="42">
        <v>57</v>
      </c>
      <c r="E50" s="42">
        <f>Run!I61</f>
        <v>312.91456539999996</v>
      </c>
      <c r="F50" s="42">
        <f t="shared" si="0"/>
        <v>9.7363083164300201E-2</v>
      </c>
      <c r="G50" s="42">
        <f t="shared" si="1"/>
        <v>2.9961417682596203E-3</v>
      </c>
      <c r="H50" s="42">
        <f>Run!J61</f>
        <v>10846</v>
      </c>
      <c r="I50" s="42">
        <v>1056</v>
      </c>
    </row>
    <row r="51" spans="3:12" ht="21" x14ac:dyDescent="0.25">
      <c r="C51" s="131"/>
      <c r="D51" s="42">
        <v>58</v>
      </c>
      <c r="E51" s="42">
        <f>Run!I62</f>
        <v>314.90116539999997</v>
      </c>
      <c r="F51" s="42">
        <f t="shared" si="0"/>
        <v>8.468766383030206E-2</v>
      </c>
      <c r="G51" s="42">
        <f t="shared" si="1"/>
        <v>1.8480363330063475E-3</v>
      </c>
      <c r="H51" s="42">
        <f>Run!J62</f>
        <v>24797</v>
      </c>
      <c r="I51" s="42">
        <v>2100</v>
      </c>
    </row>
    <row r="52" spans="3:12" ht="21" x14ac:dyDescent="0.25">
      <c r="C52" s="131"/>
      <c r="D52" s="42">
        <v>59</v>
      </c>
      <c r="E52" s="42">
        <f>Run!I63</f>
        <v>315.39781539999996</v>
      </c>
      <c r="F52" s="42">
        <f t="shared" si="0"/>
        <v>9.0447865640307906E-2</v>
      </c>
      <c r="G52" s="42">
        <f t="shared" si="1"/>
        <v>2.8127948199463833E-3</v>
      </c>
      <c r="H52" s="42">
        <f>Run!J63</f>
        <v>11432</v>
      </c>
      <c r="I52" s="42">
        <v>1034</v>
      </c>
    </row>
    <row r="53" spans="3:12" ht="21" x14ac:dyDescent="0.25">
      <c r="C53" s="131"/>
      <c r="D53" s="42">
        <v>60</v>
      </c>
      <c r="E53" s="42">
        <f>Run!I64</f>
        <v>316.39111539999993</v>
      </c>
      <c r="F53" s="42">
        <f t="shared" si="0"/>
        <v>8.3719753815024028E-2</v>
      </c>
      <c r="G53" s="42">
        <f t="shared" si="1"/>
        <v>2.6567660832288562E-3</v>
      </c>
      <c r="H53" s="42">
        <f>Run!J64</f>
        <v>11861</v>
      </c>
      <c r="I53" s="42">
        <v>993</v>
      </c>
    </row>
    <row r="54" spans="3:12" ht="21" x14ac:dyDescent="0.25">
      <c r="C54" s="131"/>
      <c r="D54" s="42">
        <v>61</v>
      </c>
      <c r="E54" s="42">
        <f>Run!I65</f>
        <v>317.88106539999995</v>
      </c>
      <c r="F54" s="42">
        <f t="shared" si="0"/>
        <v>8.4067478912839735E-2</v>
      </c>
      <c r="G54" s="42">
        <f t="shared" si="1"/>
        <v>2.8069314211568767E-3</v>
      </c>
      <c r="H54" s="42">
        <f>Run!J65</f>
        <v>10670</v>
      </c>
      <c r="I54" s="42">
        <v>897</v>
      </c>
    </row>
    <row r="55" spans="3:12" ht="21" x14ac:dyDescent="0.25">
      <c r="C55" s="131"/>
      <c r="D55" s="42">
        <v>62</v>
      </c>
      <c r="E55" s="42">
        <f>Run!I66</f>
        <v>319.37101539999998</v>
      </c>
      <c r="F55" s="42">
        <f t="shared" si="0"/>
        <v>8.7941062427297406E-2</v>
      </c>
      <c r="G55" s="42">
        <f t="shared" si="1"/>
        <v>2.6114708399352826E-3</v>
      </c>
      <c r="H55" s="42">
        <f>Run!J66</f>
        <v>12895</v>
      </c>
      <c r="I55" s="42">
        <v>1134</v>
      </c>
    </row>
    <row r="56" spans="3:12" ht="21" x14ac:dyDescent="0.25">
      <c r="C56" s="131"/>
      <c r="D56" s="42">
        <v>63</v>
      </c>
      <c r="E56" s="42">
        <f>Run!I67</f>
        <v>312.62352849999996</v>
      </c>
      <c r="F56" s="42">
        <f t="shared" si="0"/>
        <v>8.6138939070454917E-2</v>
      </c>
      <c r="G56" s="42">
        <f t="shared" si="1"/>
        <v>2.6595721367550741E-3</v>
      </c>
      <c r="H56" s="42">
        <f>Run!J67</f>
        <v>12178</v>
      </c>
      <c r="I56" s="42">
        <v>1049</v>
      </c>
    </row>
    <row r="57" spans="3:12" ht="21" x14ac:dyDescent="0.25">
      <c r="C57" s="131"/>
      <c r="D57" s="42"/>
      <c r="E57" s="42"/>
      <c r="F57" s="42"/>
      <c r="G57" s="42"/>
      <c r="H57" s="42"/>
      <c r="I57" s="42"/>
    </row>
    <row r="58" spans="3:12" ht="24" x14ac:dyDescent="0.3">
      <c r="C58" s="131"/>
      <c r="D58" s="64" t="s">
        <v>93</v>
      </c>
      <c r="E58" s="64">
        <f>Run!I69</f>
        <v>312.62352849999996</v>
      </c>
      <c r="F58" s="64">
        <f t="shared" si="0"/>
        <v>8.0640243902439027E-2</v>
      </c>
      <c r="G58" s="64">
        <f t="shared" si="1"/>
        <v>2.4791853608674685E-4</v>
      </c>
      <c r="H58" s="65">
        <f>Run!J69</f>
        <v>1312000</v>
      </c>
      <c r="I58" s="64">
        <v>105800</v>
      </c>
      <c r="J58" s="36" t="s">
        <v>175</v>
      </c>
    </row>
    <row r="59" spans="3:12" ht="21" x14ac:dyDescent="0.25">
      <c r="C59" s="131"/>
      <c r="D59" s="64" t="s">
        <v>92</v>
      </c>
      <c r="E59" s="64">
        <f>Run!I70</f>
        <v>312.62352849999996</v>
      </c>
      <c r="F59" s="64">
        <f t="shared" si="0"/>
        <v>0.10334261838440112</v>
      </c>
      <c r="G59" s="64">
        <f t="shared" si="1"/>
        <v>2.6826407081139586E-4</v>
      </c>
      <c r="H59" s="65">
        <f>Run!J70</f>
        <v>1436000</v>
      </c>
      <c r="I59" s="64">
        <v>148400</v>
      </c>
      <c r="J59" s="59" t="s">
        <v>138</v>
      </c>
    </row>
    <row r="60" spans="3:12" ht="21" x14ac:dyDescent="0.25">
      <c r="C60" s="131"/>
      <c r="D60" s="64" t="s">
        <v>95</v>
      </c>
      <c r="E60" s="64">
        <f>Run!I71</f>
        <v>312.62352849999996</v>
      </c>
      <c r="F60" s="66">
        <f>I60/H60</f>
        <v>0.10535055350553506</v>
      </c>
      <c r="G60" s="64">
        <f t="shared" si="1"/>
        <v>3.1174806731947973E-4</v>
      </c>
      <c r="H60" s="65">
        <f>Run!J71</f>
        <v>1084000</v>
      </c>
      <c r="I60" s="111">
        <f>J60-I59</f>
        <v>114200</v>
      </c>
      <c r="J60" s="64">
        <v>262600</v>
      </c>
      <c r="K60" t="s">
        <v>176</v>
      </c>
      <c r="L60" s="21"/>
    </row>
    <row r="61" spans="3:12" ht="21" x14ac:dyDescent="0.25">
      <c r="C61" s="131"/>
      <c r="D61" s="64" t="s">
        <v>96</v>
      </c>
      <c r="E61" s="64">
        <f>Run!I72</f>
        <v>312.62352849999996</v>
      </c>
      <c r="F61" s="64">
        <f t="shared" si="0"/>
        <v>0.10598337950138505</v>
      </c>
      <c r="G61" s="64">
        <f t="shared" si="1"/>
        <v>3.1282730523506504E-4</v>
      </c>
      <c r="H61" s="65">
        <f>Run!J72</f>
        <v>1083000</v>
      </c>
      <c r="I61" s="111">
        <f>J61-J60</f>
        <v>114780</v>
      </c>
      <c r="J61" s="64">
        <v>377380</v>
      </c>
      <c r="K61" t="s">
        <v>176</v>
      </c>
      <c r="L61" s="21"/>
    </row>
    <row r="62" spans="3:12" ht="21" x14ac:dyDescent="0.25">
      <c r="C62" s="131"/>
      <c r="D62" s="64" t="s">
        <v>102</v>
      </c>
      <c r="E62" s="64">
        <f>Run!I73</f>
        <v>312.62352849999996</v>
      </c>
      <c r="F62" s="64">
        <f t="shared" si="0"/>
        <v>0.10651226158038148</v>
      </c>
      <c r="G62" s="64">
        <f t="shared" si="1"/>
        <v>5.3872455484745615E-4</v>
      </c>
      <c r="H62" s="65">
        <f>Run!J73</f>
        <v>367000</v>
      </c>
      <c r="I62" s="111">
        <f>J62-J61</f>
        <v>39090</v>
      </c>
      <c r="J62" s="112">
        <v>416470</v>
      </c>
      <c r="K62" t="s">
        <v>176</v>
      </c>
    </row>
    <row r="63" spans="3:12" ht="21" x14ac:dyDescent="0.25">
      <c r="C63" s="131"/>
      <c r="D63" s="67" t="s">
        <v>103</v>
      </c>
      <c r="E63" s="64">
        <f>Run!I74</f>
        <v>312.62352849999996</v>
      </c>
      <c r="F63" s="64">
        <f t="shared" si="0"/>
        <v>0.10790625</v>
      </c>
      <c r="G63" s="64">
        <f t="shared" si="1"/>
        <v>5.8069529983460343E-4</v>
      </c>
      <c r="H63" s="65">
        <f>Run!J74</f>
        <v>320000</v>
      </c>
      <c r="I63" s="111">
        <f>J63-J62</f>
        <v>34530</v>
      </c>
      <c r="J63" s="112">
        <v>451000</v>
      </c>
      <c r="K63" t="s">
        <v>176</v>
      </c>
    </row>
    <row r="64" spans="3:12" ht="21" x14ac:dyDescent="0.25">
      <c r="C64" s="131"/>
      <c r="D64" s="64" t="s">
        <v>104</v>
      </c>
      <c r="E64" s="64">
        <f>Run!I75</f>
        <v>312.62352849999996</v>
      </c>
      <c r="F64" s="64">
        <f t="shared" si="0"/>
        <v>0.10984948259642521</v>
      </c>
      <c r="G64" s="64">
        <f t="shared" si="1"/>
        <v>3.2146402310802817E-4</v>
      </c>
      <c r="H64" s="65">
        <f>Run!J75</f>
        <v>1063000</v>
      </c>
      <c r="I64" s="52">
        <f>J64-J63</f>
        <v>116770</v>
      </c>
      <c r="J64" s="112">
        <v>567770</v>
      </c>
      <c r="K64" t="s">
        <v>176</v>
      </c>
    </row>
    <row r="65" spans="3:11" ht="21" x14ac:dyDescent="0.25">
      <c r="C65" s="131"/>
      <c r="D65" s="64" t="s">
        <v>107</v>
      </c>
      <c r="E65" s="64">
        <f>Run!I76</f>
        <v>312.62352849999996</v>
      </c>
      <c r="F65" s="64">
        <f t="shared" si="0"/>
        <v>0.1135864012682755</v>
      </c>
      <c r="G65" s="64">
        <f t="shared" si="1"/>
        <v>1.4145025116411286E-4</v>
      </c>
      <c r="H65" s="65">
        <f>Run!J76</f>
        <v>5677000</v>
      </c>
      <c r="I65" s="111">
        <f>J65-J64</f>
        <v>644830</v>
      </c>
      <c r="J65" s="112">
        <v>1212600</v>
      </c>
      <c r="K65" t="s">
        <v>176</v>
      </c>
    </row>
    <row r="66" spans="3:11" ht="21" x14ac:dyDescent="0.25">
      <c r="C66" s="131"/>
      <c r="D66" s="68" t="s">
        <v>108</v>
      </c>
      <c r="E66" s="68">
        <f>Run!I77</f>
        <v>312.62352849999996</v>
      </c>
      <c r="F66" s="68">
        <f t="shared" si="0"/>
        <v>0.10993653671804171</v>
      </c>
      <c r="G66" s="68">
        <f t="shared" si="1"/>
        <v>9.9835102810696177E-5</v>
      </c>
      <c r="H66" s="69">
        <f>Run!J77</f>
        <v>11030000</v>
      </c>
      <c r="I66" s="52">
        <v>1212600</v>
      </c>
      <c r="J66" s="112"/>
      <c r="K66" t="s">
        <v>176</v>
      </c>
    </row>
    <row r="67" spans="3:11" ht="21" x14ac:dyDescent="0.25">
      <c r="C67" s="131"/>
      <c r="D67" s="42">
        <v>64</v>
      </c>
      <c r="E67" s="42">
        <f>Run!I78</f>
        <v>312.62352849999996</v>
      </c>
      <c r="F67" s="42">
        <f t="shared" si="0"/>
        <v>8.3660395778323349E-2</v>
      </c>
      <c r="G67" s="42">
        <f t="shared" si="1"/>
        <v>8.4746604837464921E-5</v>
      </c>
      <c r="H67" s="48">
        <f>Run!J78</f>
        <v>11648642</v>
      </c>
      <c r="I67" s="42">
        <v>974530</v>
      </c>
    </row>
    <row r="68" spans="3:11" ht="21" x14ac:dyDescent="0.25">
      <c r="C68" s="131"/>
      <c r="D68" s="42">
        <v>65</v>
      </c>
      <c r="E68" s="42">
        <f>Run!I79</f>
        <v>312.62352849999996</v>
      </c>
      <c r="F68" s="42">
        <f t="shared" si="0"/>
        <v>8.408408408408409E-2</v>
      </c>
      <c r="G68" s="42">
        <f t="shared" si="1"/>
        <v>2.612365382587628E-3</v>
      </c>
      <c r="H68" s="48">
        <f>Run!J79</f>
        <v>12321</v>
      </c>
      <c r="I68" s="42">
        <v>1036</v>
      </c>
    </row>
    <row r="69" spans="3:11" ht="21" x14ac:dyDescent="0.25">
      <c r="C69" s="131"/>
      <c r="D69" s="42">
        <v>66</v>
      </c>
      <c r="E69" s="42">
        <f>Run!I80</f>
        <v>311.63022849999993</v>
      </c>
      <c r="F69" s="42">
        <f t="shared" si="0"/>
        <v>8.7074942225156812E-2</v>
      </c>
      <c r="G69" s="42">
        <f t="shared" si="1"/>
        <v>2.6808157426397678E-3</v>
      </c>
      <c r="H69" s="48">
        <f>Run!J80</f>
        <v>12116</v>
      </c>
      <c r="I69" s="42">
        <v>1055</v>
      </c>
    </row>
    <row r="70" spans="3:11" ht="21" x14ac:dyDescent="0.25">
      <c r="C70" s="131"/>
      <c r="D70" s="42">
        <v>67</v>
      </c>
      <c r="E70" s="42">
        <f>Run!I81</f>
        <v>310.63692849999995</v>
      </c>
      <c r="F70" s="42">
        <f t="shared" ref="F70:F130" si="2">I70/H70</f>
        <v>8.6595564174039505E-2</v>
      </c>
      <c r="G70" s="42">
        <f t="shared" ref="G70:G130" si="3">SQRT(I70)/H70</f>
        <v>2.2907596862726701E-3</v>
      </c>
      <c r="H70" s="48">
        <f>Run!J81</f>
        <v>16502</v>
      </c>
      <c r="I70" s="42">
        <v>1429</v>
      </c>
    </row>
    <row r="71" spans="3:11" ht="21" x14ac:dyDescent="0.25">
      <c r="C71" s="131"/>
      <c r="D71" s="42">
        <v>68</v>
      </c>
      <c r="E71" s="42">
        <f>Run!I82</f>
        <v>309.64362849999992</v>
      </c>
      <c r="F71" s="42">
        <f t="shared" si="2"/>
        <v>7.5547518585493273E-2</v>
      </c>
      <c r="G71" s="42">
        <f t="shared" si="3"/>
        <v>2.249394631805862E-3</v>
      </c>
      <c r="H71" s="48">
        <f>Run!J82</f>
        <v>14931</v>
      </c>
      <c r="I71" s="42">
        <v>1128</v>
      </c>
    </row>
    <row r="72" spans="3:11" ht="21" x14ac:dyDescent="0.25">
      <c r="C72" s="131"/>
      <c r="D72" s="42">
        <v>69</v>
      </c>
      <c r="E72" s="42">
        <f>Run!I83</f>
        <v>309.14697849999993</v>
      </c>
      <c r="F72" s="42">
        <f t="shared" si="2"/>
        <v>3.9445486204125371E-2</v>
      </c>
      <c r="G72" s="42">
        <f t="shared" si="3"/>
        <v>1.6253229439474413E-3</v>
      </c>
      <c r="H72" s="48">
        <f>Run!J83</f>
        <v>14932</v>
      </c>
      <c r="I72" s="42">
        <v>589</v>
      </c>
    </row>
    <row r="73" spans="3:11" ht="26" x14ac:dyDescent="0.3">
      <c r="C73" s="131"/>
      <c r="D73" s="42">
        <v>70</v>
      </c>
      <c r="E73" s="42">
        <f>Run!I84</f>
        <v>308.65032849999994</v>
      </c>
      <c r="F73" s="42">
        <f t="shared" si="2"/>
        <v>0</v>
      </c>
      <c r="G73" s="42">
        <f t="shared" si="3"/>
        <v>0</v>
      </c>
      <c r="H73" s="48">
        <f>Run!J84</f>
        <v>41459</v>
      </c>
      <c r="I73" s="42">
        <v>0</v>
      </c>
      <c r="J73" s="166" t="s">
        <v>140</v>
      </c>
    </row>
    <row r="74" spans="3:11" ht="21" x14ac:dyDescent="0.25">
      <c r="C74" s="131"/>
      <c r="D74" s="42">
        <v>71</v>
      </c>
      <c r="E74" s="42">
        <f>Run!I85</f>
        <v>314.61012849999992</v>
      </c>
      <c r="F74" s="42">
        <f t="shared" si="2"/>
        <v>7.9039350546848575E-2</v>
      </c>
      <c r="G74" s="42">
        <f t="shared" si="3"/>
        <v>2.1109082452191968E-3</v>
      </c>
      <c r="H74" s="48">
        <f>Run!J85</f>
        <v>17738</v>
      </c>
      <c r="I74" s="42">
        <v>1402</v>
      </c>
    </row>
    <row r="75" spans="3:11" ht="21" x14ac:dyDescent="0.25">
      <c r="C75" s="131"/>
      <c r="D75" s="42">
        <v>72</v>
      </c>
      <c r="E75" s="42">
        <f>Run!I86</f>
        <v>315.60342849999995</v>
      </c>
      <c r="F75" s="42">
        <f t="shared" si="2"/>
        <v>7.9101636848115719E-2</v>
      </c>
      <c r="G75" s="42">
        <f t="shared" si="3"/>
        <v>2.4540177329708717E-3</v>
      </c>
      <c r="H75" s="48">
        <f>Run!J86</f>
        <v>13135</v>
      </c>
      <c r="I75" s="42">
        <v>1039</v>
      </c>
    </row>
    <row r="76" spans="3:11" ht="21" x14ac:dyDescent="0.25">
      <c r="C76" s="131"/>
      <c r="D76" s="42">
        <v>73</v>
      </c>
      <c r="E76" s="42">
        <f>Run!I87</f>
        <v>317.09337849999997</v>
      </c>
      <c r="F76" s="42">
        <f t="shared" si="2"/>
        <v>7.5638105250861509E-2</v>
      </c>
      <c r="G76" s="42">
        <f t="shared" si="3"/>
        <v>2.1018695421349898E-3</v>
      </c>
      <c r="H76" s="48">
        <f>Run!J87</f>
        <v>17121</v>
      </c>
      <c r="I76" s="42">
        <v>1295</v>
      </c>
    </row>
    <row r="77" spans="3:11" ht="21" x14ac:dyDescent="0.25">
      <c r="C77" s="131"/>
      <c r="D77" s="42">
        <v>74</v>
      </c>
      <c r="E77" s="42">
        <f>Run!I88</f>
        <v>319.07997849999992</v>
      </c>
      <c r="F77" s="42">
        <f t="shared" si="2"/>
        <v>7.1598101265822792E-2</v>
      </c>
      <c r="G77" s="42">
        <f t="shared" si="3"/>
        <v>2.0114683239780386E-3</v>
      </c>
      <c r="H77" s="48">
        <f>Run!J88</f>
        <v>17696</v>
      </c>
      <c r="I77" s="42">
        <v>1267</v>
      </c>
    </row>
    <row r="78" spans="3:11" ht="21" x14ac:dyDescent="0.25">
      <c r="C78" s="131"/>
      <c r="D78" s="42">
        <v>75</v>
      </c>
      <c r="E78" s="42">
        <f>Run!I89</f>
        <v>324.04647849999992</v>
      </c>
      <c r="F78" s="42">
        <f t="shared" si="2"/>
        <v>7.2374429223744291E-2</v>
      </c>
      <c r="G78" s="42">
        <f t="shared" si="3"/>
        <v>2.3469016659222641E-3</v>
      </c>
      <c r="H78" s="48">
        <f>Run!J89</f>
        <v>13140</v>
      </c>
      <c r="I78" s="42">
        <v>951</v>
      </c>
    </row>
    <row r="79" spans="3:11" ht="21" x14ac:dyDescent="0.25">
      <c r="C79" s="131"/>
      <c r="D79" s="42">
        <v>76</v>
      </c>
      <c r="E79" s="42">
        <f>Run!I90</f>
        <v>329.01297849999992</v>
      </c>
      <c r="F79" s="42">
        <f t="shared" si="2"/>
        <v>7.0193372518953911E-2</v>
      </c>
      <c r="G79" s="42">
        <f t="shared" si="3"/>
        <v>2.4453020009212578E-3</v>
      </c>
      <c r="H79" s="48">
        <f>Run!J90</f>
        <v>11739</v>
      </c>
      <c r="I79" s="42">
        <v>824</v>
      </c>
    </row>
    <row r="80" spans="3:11" ht="21" x14ac:dyDescent="0.25">
      <c r="C80" s="131"/>
      <c r="D80" s="42">
        <v>77</v>
      </c>
      <c r="E80" s="42">
        <f>Run!I91</f>
        <v>333.97947849999997</v>
      </c>
      <c r="F80" s="42">
        <f t="shared" si="2"/>
        <v>5.7871984381536748E-2</v>
      </c>
      <c r="G80" s="42">
        <f t="shared" si="3"/>
        <v>2.0087659030662299E-3</v>
      </c>
      <c r="H80" s="48">
        <f>Run!J91</f>
        <v>14342</v>
      </c>
      <c r="I80" s="42">
        <v>830</v>
      </c>
    </row>
    <row r="81" spans="1:12" ht="21" x14ac:dyDescent="0.25">
      <c r="C81" s="131"/>
      <c r="D81" s="42">
        <v>78</v>
      </c>
      <c r="E81" s="42">
        <f>Run!I92</f>
        <v>344.01180849999997</v>
      </c>
      <c r="F81" s="42">
        <f t="shared" si="2"/>
        <v>4.3812907045589107E-2</v>
      </c>
      <c r="G81" s="42">
        <f t="shared" si="3"/>
        <v>1.6977156635173923E-3</v>
      </c>
      <c r="H81" s="48">
        <f>Run!J92</f>
        <v>15201</v>
      </c>
      <c r="I81" s="42">
        <v>666</v>
      </c>
    </row>
    <row r="82" spans="1:12" ht="21" x14ac:dyDescent="0.25">
      <c r="A82" s="74"/>
      <c r="B82" s="74"/>
      <c r="C82" s="131"/>
      <c r="D82" s="42">
        <v>79</v>
      </c>
      <c r="E82" s="42">
        <f>Run!I93</f>
        <v>174.95214850000002</v>
      </c>
      <c r="F82" s="42">
        <f t="shared" si="2"/>
        <v>0</v>
      </c>
      <c r="G82" s="42">
        <f t="shared" si="3"/>
        <v>0</v>
      </c>
      <c r="H82" s="48">
        <f>Run!J93</f>
        <v>12374</v>
      </c>
      <c r="I82" s="42">
        <v>0</v>
      </c>
      <c r="J82" s="74"/>
      <c r="K82" s="74"/>
    </row>
    <row r="83" spans="1:12" ht="21" x14ac:dyDescent="0.25">
      <c r="A83" s="74"/>
      <c r="B83" s="74"/>
      <c r="C83" s="131"/>
      <c r="D83" s="42">
        <v>80</v>
      </c>
      <c r="E83" s="42">
        <f>Run!I94</f>
        <v>175.44879850000001</v>
      </c>
      <c r="F83" s="42">
        <f t="shared" si="2"/>
        <v>0</v>
      </c>
      <c r="G83" s="42">
        <f t="shared" si="3"/>
        <v>0</v>
      </c>
      <c r="H83" s="48">
        <f>Run!J94</f>
        <v>15820</v>
      </c>
      <c r="I83" s="42">
        <v>0</v>
      </c>
      <c r="J83" s="74"/>
      <c r="K83" s="74"/>
    </row>
    <row r="84" spans="1:12" ht="21" x14ac:dyDescent="0.25">
      <c r="A84" s="74"/>
      <c r="B84" s="74"/>
      <c r="C84" s="131"/>
      <c r="D84" s="42">
        <v>81</v>
      </c>
      <c r="E84" s="42">
        <f>Run!I95</f>
        <v>176.44209850000001</v>
      </c>
      <c r="F84" s="42">
        <f t="shared" si="2"/>
        <v>0</v>
      </c>
      <c r="G84" s="42">
        <f t="shared" si="3"/>
        <v>0</v>
      </c>
      <c r="H84" s="48">
        <f>Run!J95</f>
        <v>15206</v>
      </c>
      <c r="I84" s="42">
        <v>0</v>
      </c>
      <c r="J84" s="74"/>
      <c r="K84" s="74"/>
    </row>
    <row r="85" spans="1:12" s="163" customFormat="1" ht="21" x14ac:dyDescent="0.25">
      <c r="A85" s="74"/>
      <c r="B85" s="74"/>
      <c r="C85" s="131"/>
      <c r="D85" s="164">
        <v>82</v>
      </c>
      <c r="E85" s="164">
        <f>Run!I96</f>
        <v>178.42869850000002</v>
      </c>
      <c r="F85" s="164" t="e">
        <f t="shared" si="2"/>
        <v>#VALUE!</v>
      </c>
      <c r="G85" s="164" t="e">
        <f t="shared" si="3"/>
        <v>#VALUE!</v>
      </c>
      <c r="H85" s="165" t="str">
        <f>Run!J96</f>
        <v>xx</v>
      </c>
      <c r="I85" s="164">
        <v>0</v>
      </c>
      <c r="J85" s="74"/>
      <c r="K85" s="74"/>
    </row>
    <row r="86" spans="1:12" ht="31" x14ac:dyDescent="0.35">
      <c r="C86" s="129" t="s">
        <v>30</v>
      </c>
      <c r="D86" s="42">
        <v>83</v>
      </c>
      <c r="E86" s="42">
        <f>Run!I97</f>
        <v>308.65032849999994</v>
      </c>
      <c r="F86" s="42">
        <f t="shared" si="2"/>
        <v>0</v>
      </c>
      <c r="G86" s="42">
        <f t="shared" si="3"/>
        <v>0</v>
      </c>
      <c r="H86" s="48">
        <f>Run!J97</f>
        <v>13443</v>
      </c>
      <c r="I86" s="53">
        <v>0</v>
      </c>
      <c r="J86" s="117" t="s">
        <v>139</v>
      </c>
      <c r="K86" s="99" t="s">
        <v>118</v>
      </c>
      <c r="L86" s="100"/>
    </row>
    <row r="87" spans="1:12" ht="31" x14ac:dyDescent="0.35">
      <c r="C87" s="129"/>
      <c r="D87" s="42">
        <v>84</v>
      </c>
      <c r="E87" s="42">
        <f>Run!I98</f>
        <v>309.64362849999992</v>
      </c>
      <c r="F87" s="42">
        <f t="shared" si="2"/>
        <v>6.9688996829251837E-2</v>
      </c>
      <c r="G87" s="42">
        <f t="shared" si="3"/>
        <v>2.1682734507168853E-3</v>
      </c>
      <c r="H87" s="48">
        <f>Run!J98</f>
        <v>14823</v>
      </c>
      <c r="I87" s="53">
        <v>1033</v>
      </c>
      <c r="K87" s="101">
        <f>SUM(H86:H98)+SUM(H105:H128)</f>
        <v>15381295</v>
      </c>
      <c r="L87" s="100"/>
    </row>
    <row r="88" spans="1:12" ht="31" x14ac:dyDescent="0.35">
      <c r="C88" s="129"/>
      <c r="D88" s="42">
        <v>85</v>
      </c>
      <c r="E88" s="42">
        <f>Run!I99</f>
        <v>310.63692849999995</v>
      </c>
      <c r="F88" s="42">
        <f t="shared" si="2"/>
        <v>7.6038253193339123E-2</v>
      </c>
      <c r="G88" s="42">
        <f t="shared" si="3"/>
        <v>2.2550277937654472E-3</v>
      </c>
      <c r="H88" s="48">
        <f>Run!J99</f>
        <v>14953</v>
      </c>
      <c r="I88" s="53">
        <v>1137</v>
      </c>
      <c r="J88" t="s">
        <v>43</v>
      </c>
      <c r="K88" s="102">
        <f>K87/1000000</f>
        <v>15.381295</v>
      </c>
      <c r="L88" s="100" t="s">
        <v>43</v>
      </c>
    </row>
    <row r="89" spans="1:12" ht="24" x14ac:dyDescent="0.3">
      <c r="C89" s="129"/>
      <c r="D89" s="42">
        <v>86</v>
      </c>
      <c r="E89" s="42">
        <f>Run!I100</f>
        <v>311.63022849999993</v>
      </c>
      <c r="F89" s="42">
        <f t="shared" si="2"/>
        <v>7.4821208384710236E-2</v>
      </c>
      <c r="G89" s="42">
        <f t="shared" si="3"/>
        <v>1.9210201819137309E-3</v>
      </c>
      <c r="H89" s="48">
        <f>Run!J100</f>
        <v>20275</v>
      </c>
      <c r="I89" s="53">
        <v>1517</v>
      </c>
    </row>
    <row r="90" spans="1:12" ht="24" x14ac:dyDescent="0.3">
      <c r="C90" s="129"/>
      <c r="D90" s="42">
        <v>87</v>
      </c>
      <c r="E90" s="42">
        <f>Run!I101</f>
        <v>309.14697849999993</v>
      </c>
      <c r="F90" s="42">
        <f t="shared" si="2"/>
        <v>4.9266672068714046E-2</v>
      </c>
      <c r="G90" s="42">
        <f t="shared" si="3"/>
        <v>1.9980273893425091E-3</v>
      </c>
      <c r="H90" s="48">
        <f>Run!J101</f>
        <v>12341</v>
      </c>
      <c r="I90" s="53">
        <v>608</v>
      </c>
    </row>
    <row r="91" spans="1:12" ht="24" x14ac:dyDescent="0.3">
      <c r="C91" s="129"/>
      <c r="D91" s="42">
        <v>88</v>
      </c>
      <c r="E91" s="42">
        <f>Run!I102</f>
        <v>313.61682849999994</v>
      </c>
      <c r="F91" s="42">
        <f t="shared" si="2"/>
        <v>7.7868245743893408E-2</v>
      </c>
      <c r="G91" s="42">
        <f t="shared" si="3"/>
        <v>2.400780864578365E-3</v>
      </c>
      <c r="H91" s="48">
        <f>Run!J102</f>
        <v>13510</v>
      </c>
      <c r="I91" s="53">
        <v>1052</v>
      </c>
    </row>
    <row r="92" spans="1:12" ht="24" x14ac:dyDescent="0.3">
      <c r="C92" s="129"/>
      <c r="D92" s="42">
        <v>89</v>
      </c>
      <c r="E92" s="42">
        <f>Run!I103</f>
        <v>315.60342849999995</v>
      </c>
      <c r="F92" s="42">
        <f t="shared" si="2"/>
        <v>3.328050713153724E-2</v>
      </c>
      <c r="G92" s="42">
        <f t="shared" si="3"/>
        <v>1.4524804104455911E-3</v>
      </c>
      <c r="H92" s="48">
        <f>Run!J103</f>
        <v>15775</v>
      </c>
      <c r="I92" s="53">
        <v>525</v>
      </c>
    </row>
    <row r="93" spans="1:12" ht="24" x14ac:dyDescent="0.3">
      <c r="C93" s="129"/>
      <c r="D93" s="42">
        <v>90</v>
      </c>
      <c r="E93" s="42">
        <f>Run!I104</f>
        <v>314.61012849999992</v>
      </c>
      <c r="F93" s="42">
        <f t="shared" si="2"/>
        <v>6.2563580874872834E-2</v>
      </c>
      <c r="G93" s="42">
        <f t="shared" si="3"/>
        <v>2.3029972375730968E-3</v>
      </c>
      <c r="H93" s="48">
        <f>Run!J104</f>
        <v>11796</v>
      </c>
      <c r="I93" s="53">
        <v>738</v>
      </c>
    </row>
    <row r="94" spans="1:12" ht="24" x14ac:dyDescent="0.3">
      <c r="C94" s="129"/>
      <c r="D94" s="42">
        <v>91</v>
      </c>
      <c r="E94" s="42">
        <f>Run!I105</f>
        <v>314.11347849999993</v>
      </c>
      <c r="F94" s="42">
        <f t="shared" si="2"/>
        <v>6.8634618899652708E-2</v>
      </c>
      <c r="G94" s="42">
        <f t="shared" si="3"/>
        <v>2.5045128141189402E-3</v>
      </c>
      <c r="H94" s="48">
        <f>Run!J105</f>
        <v>10942</v>
      </c>
      <c r="I94" s="53">
        <v>751</v>
      </c>
    </row>
    <row r="95" spans="1:12" ht="24" x14ac:dyDescent="0.3">
      <c r="C95" s="129"/>
      <c r="D95" s="42">
        <v>92</v>
      </c>
      <c r="E95" s="42">
        <f>Run!I106</f>
        <v>312.62352849999996</v>
      </c>
      <c r="F95" s="42">
        <f t="shared" si="2"/>
        <v>7.9085457271364318E-2</v>
      </c>
      <c r="G95" s="42">
        <f t="shared" si="3"/>
        <v>2.4348398454140502E-3</v>
      </c>
      <c r="H95" s="48">
        <f>Run!J106</f>
        <v>13340</v>
      </c>
      <c r="I95" s="53">
        <v>1055</v>
      </c>
    </row>
    <row r="96" spans="1:12" ht="24" x14ac:dyDescent="0.3">
      <c r="C96" s="129"/>
      <c r="D96" s="42">
        <v>93</v>
      </c>
      <c r="E96" s="42">
        <f>Run!I107</f>
        <v>312.12687849999992</v>
      </c>
      <c r="F96" s="42">
        <f t="shared" si="2"/>
        <v>7.1369453110078307E-2</v>
      </c>
      <c r="G96" s="42">
        <f t="shared" si="3"/>
        <v>2.1316189014812768E-3</v>
      </c>
      <c r="H96" s="48">
        <f>Run!J107</f>
        <v>15707</v>
      </c>
      <c r="I96" s="53">
        <v>1121</v>
      </c>
    </row>
    <row r="97" spans="3:10" ht="24" x14ac:dyDescent="0.3">
      <c r="C97" s="129"/>
      <c r="D97" s="42">
        <v>94</v>
      </c>
      <c r="E97" s="42">
        <f>Run!I108</f>
        <v>311.63022849999993</v>
      </c>
      <c r="F97" s="42">
        <f t="shared" si="2"/>
        <v>7.1541004249960655E-2</v>
      </c>
      <c r="G97" s="42">
        <f t="shared" si="3"/>
        <v>2.372865328456058E-3</v>
      </c>
      <c r="H97" s="48">
        <f>Run!J108</f>
        <v>12706</v>
      </c>
      <c r="I97" s="53">
        <v>909</v>
      </c>
    </row>
    <row r="98" spans="3:10" ht="24" x14ac:dyDescent="0.3">
      <c r="C98" s="129"/>
      <c r="D98" s="42">
        <v>95</v>
      </c>
      <c r="E98" s="42">
        <f>Run!I109</f>
        <v>316.10007849999994</v>
      </c>
      <c r="F98" s="42">
        <f t="shared" si="2"/>
        <v>1.9364477388955928E-2</v>
      </c>
      <c r="G98" s="42">
        <f t="shared" si="3"/>
        <v>1.0548502988384657E-3</v>
      </c>
      <c r="H98" s="48">
        <f>Run!J109</f>
        <v>17403</v>
      </c>
      <c r="I98" s="53">
        <v>337</v>
      </c>
      <c r="J98" s="59" t="s">
        <v>138</v>
      </c>
    </row>
    <row r="99" spans="3:10" ht="24" x14ac:dyDescent="0.3">
      <c r="C99" s="129"/>
      <c r="D99" s="108" t="s">
        <v>131</v>
      </c>
      <c r="E99" s="108">
        <f>Run!I110</f>
        <v>311.63022849999993</v>
      </c>
      <c r="F99" s="108">
        <f t="shared" si="2"/>
        <v>7.6993818784863555E-2</v>
      </c>
      <c r="G99" s="108">
        <f t="shared" si="3"/>
        <v>3.4070062607244566E-4</v>
      </c>
      <c r="H99" s="109">
        <f>Run!J110</f>
        <v>663300</v>
      </c>
      <c r="I99" s="110">
        <v>51070</v>
      </c>
      <c r="J99" s="113"/>
    </row>
    <row r="100" spans="3:10" ht="24" x14ac:dyDescent="0.3">
      <c r="C100" s="129"/>
      <c r="D100" s="108" t="s">
        <v>132</v>
      </c>
      <c r="E100" s="108">
        <f>Run!I111</f>
        <v>311.63022849999993</v>
      </c>
      <c r="F100" s="108">
        <f t="shared" si="2"/>
        <v>7.7254630431019558E-2</v>
      </c>
      <c r="G100" s="108">
        <f t="shared" si="3"/>
        <v>3.6568830870348554E-4</v>
      </c>
      <c r="H100" s="109">
        <f>Run!J111</f>
        <v>577700</v>
      </c>
      <c r="I100" s="110">
        <f>J100-I99</f>
        <v>44630</v>
      </c>
      <c r="J100" s="113">
        <v>95700</v>
      </c>
    </row>
    <row r="101" spans="3:10" ht="24" x14ac:dyDescent="0.3">
      <c r="C101" s="129"/>
      <c r="D101" s="108" t="s">
        <v>133</v>
      </c>
      <c r="E101" s="108">
        <f>Run!I112</f>
        <v>311.63022849999993</v>
      </c>
      <c r="F101" s="108">
        <f t="shared" si="2"/>
        <v>7.7040358744394619E-2</v>
      </c>
      <c r="G101" s="108">
        <f t="shared" si="3"/>
        <v>3.3934862149771365E-4</v>
      </c>
      <c r="H101" s="109">
        <f>Run!J112</f>
        <v>669000</v>
      </c>
      <c r="I101" s="110">
        <f>J101-J100</f>
        <v>51540</v>
      </c>
      <c r="J101" s="113">
        <v>147240</v>
      </c>
    </row>
    <row r="102" spans="3:10" ht="24" x14ac:dyDescent="0.3">
      <c r="C102" s="129"/>
      <c r="D102" s="108" t="s">
        <v>134</v>
      </c>
      <c r="E102" s="108">
        <f>Run!I113</f>
        <v>311.63022849999993</v>
      </c>
      <c r="F102" s="108">
        <f t="shared" si="2"/>
        <v>7.7588757396449701E-2</v>
      </c>
      <c r="G102" s="108">
        <f t="shared" si="3"/>
        <v>3.3878646421889904E-4</v>
      </c>
      <c r="H102" s="109">
        <f>Run!J113</f>
        <v>676000</v>
      </c>
      <c r="I102" s="110">
        <f>J102-J101</f>
        <v>52450</v>
      </c>
      <c r="J102" s="113">
        <v>199690</v>
      </c>
    </row>
    <row r="103" spans="3:10" ht="24" x14ac:dyDescent="0.3">
      <c r="C103" s="129"/>
      <c r="D103" s="108" t="s">
        <v>135</v>
      </c>
      <c r="E103" s="108">
        <f>Run!I114</f>
        <v>311.63022849999993</v>
      </c>
      <c r="F103" s="108">
        <f t="shared" si="2"/>
        <v>7.7882069795427195E-2</v>
      </c>
      <c r="G103" s="108">
        <f t="shared" si="3"/>
        <v>3.0613869778402589E-4</v>
      </c>
      <c r="H103" s="109">
        <f>Run!J114</f>
        <v>831000</v>
      </c>
      <c r="I103" s="110">
        <f>J103-J102</f>
        <v>64720</v>
      </c>
      <c r="J103" s="113">
        <v>264410</v>
      </c>
    </row>
    <row r="104" spans="3:10" ht="24" x14ac:dyDescent="0.3">
      <c r="C104" s="129"/>
      <c r="D104" s="108" t="s">
        <v>136</v>
      </c>
      <c r="E104" s="108">
        <f>Run!I115</f>
        <v>311.63022849999993</v>
      </c>
      <c r="F104" s="108">
        <f t="shared" si="2"/>
        <v>7.8616962305986693E-2</v>
      </c>
      <c r="G104" s="108">
        <f t="shared" si="3"/>
        <v>1.4761308783098646E-4</v>
      </c>
      <c r="H104" s="109">
        <f>Run!J115</f>
        <v>3608000</v>
      </c>
      <c r="I104" s="110">
        <f>J104-J103</f>
        <v>283650</v>
      </c>
      <c r="J104" s="113">
        <v>548060</v>
      </c>
    </row>
    <row r="105" spans="3:10" ht="24" x14ac:dyDescent="0.3">
      <c r="C105" s="129"/>
      <c r="D105" s="42">
        <v>96</v>
      </c>
      <c r="E105" s="42">
        <f>Run!I116</f>
        <v>311.63022849999993</v>
      </c>
      <c r="F105" s="42">
        <f t="shared" si="2"/>
        <v>7.8208115885230883E-2</v>
      </c>
      <c r="G105" s="42">
        <f t="shared" si="3"/>
        <v>8.2310653206483047E-5</v>
      </c>
      <c r="H105" s="48">
        <f>Run!J116</f>
        <v>11543559</v>
      </c>
      <c r="I105" s="53">
        <v>902800</v>
      </c>
    </row>
    <row r="106" spans="3:10" ht="24" x14ac:dyDescent="0.3">
      <c r="C106" s="129"/>
      <c r="D106" s="42">
        <v>97</v>
      </c>
      <c r="E106" s="42">
        <f>Run!I117</f>
        <v>309.14697849999993</v>
      </c>
      <c r="F106" s="42">
        <f t="shared" si="2"/>
        <v>6.1905753348601565E-2</v>
      </c>
      <c r="G106" s="42">
        <f t="shared" si="3"/>
        <v>2.0727579322740064E-3</v>
      </c>
      <c r="H106" s="48">
        <f>Run!J117</f>
        <v>14409</v>
      </c>
      <c r="I106" s="53">
        <v>892</v>
      </c>
    </row>
    <row r="107" spans="3:10" ht="24" x14ac:dyDescent="0.3">
      <c r="C107" s="129"/>
      <c r="D107" s="42">
        <v>98</v>
      </c>
      <c r="E107" s="42">
        <f>Run!I118</f>
        <v>309.64362849999992</v>
      </c>
      <c r="F107" s="42">
        <f t="shared" si="2"/>
        <v>7.1548950513252649E-2</v>
      </c>
      <c r="G107" s="42">
        <f t="shared" si="3"/>
        <v>2.3411531775603075E-3</v>
      </c>
      <c r="H107" s="48">
        <f>Run!J118</f>
        <v>13054</v>
      </c>
      <c r="I107" s="53">
        <v>934</v>
      </c>
    </row>
    <row r="108" spans="3:10" ht="24" x14ac:dyDescent="0.3">
      <c r="C108" s="129"/>
      <c r="D108" s="42">
        <v>99</v>
      </c>
      <c r="E108" s="42">
        <f>Run!I119</f>
        <v>310.14027849999997</v>
      </c>
      <c r="F108" s="42">
        <f t="shared" si="2"/>
        <v>7.3553005059854376E-2</v>
      </c>
      <c r="G108" s="42">
        <f t="shared" si="3"/>
        <v>2.1304055907234443E-3</v>
      </c>
      <c r="H108" s="48">
        <f>Run!J119</f>
        <v>16206</v>
      </c>
      <c r="I108" s="53">
        <v>1192</v>
      </c>
    </row>
    <row r="109" spans="3:10" ht="24" x14ac:dyDescent="0.3">
      <c r="C109" s="129"/>
      <c r="D109" s="42">
        <v>100</v>
      </c>
      <c r="E109" s="42">
        <f>Run!I120</f>
        <v>310.63692849999995</v>
      </c>
      <c r="F109" s="42">
        <f t="shared" si="2"/>
        <v>8.1027667984189727E-2</v>
      </c>
      <c r="G109" s="42">
        <f t="shared" si="3"/>
        <v>2.5308791452303748E-3</v>
      </c>
      <c r="H109" s="48">
        <f>Run!J120</f>
        <v>12650</v>
      </c>
      <c r="I109" s="53">
        <v>1025</v>
      </c>
    </row>
    <row r="110" spans="3:10" ht="24" x14ac:dyDescent="0.3">
      <c r="C110" s="129"/>
      <c r="D110" s="42">
        <v>101</v>
      </c>
      <c r="E110" s="62">
        <f>Run!I121</f>
        <v>311.13357849999994</v>
      </c>
      <c r="F110" s="62">
        <f t="shared" si="2"/>
        <v>7.7398122943160119E-2</v>
      </c>
      <c r="G110" s="62">
        <f t="shared" si="3"/>
        <v>1.7733029572010886E-3</v>
      </c>
      <c r="H110" s="63">
        <f>Run!J121</f>
        <v>24613</v>
      </c>
      <c r="I110" s="56">
        <v>1905</v>
      </c>
    </row>
    <row r="111" spans="3:10" ht="24" x14ac:dyDescent="0.3">
      <c r="C111" s="129"/>
      <c r="D111" s="42">
        <v>102</v>
      </c>
      <c r="E111" s="42">
        <f>Run!I122</f>
        <v>312.12687849999992</v>
      </c>
      <c r="F111" s="42">
        <f t="shared" si="2"/>
        <v>7.4841128331733189E-2</v>
      </c>
      <c r="G111" s="42">
        <f t="shared" si="3"/>
        <v>1.8497625679279393E-3</v>
      </c>
      <c r="H111" s="48">
        <f>Run!J122</f>
        <v>21873</v>
      </c>
      <c r="I111" s="53">
        <v>1637</v>
      </c>
    </row>
    <row r="112" spans="3:10" ht="21" x14ac:dyDescent="0.25">
      <c r="C112" s="129"/>
      <c r="D112" s="42">
        <v>103</v>
      </c>
      <c r="E112" s="42">
        <f>Run!I123</f>
        <v>312.62352849999996</v>
      </c>
      <c r="F112" s="42">
        <f t="shared" si="2"/>
        <v>7.4349985392930182E-2</v>
      </c>
      <c r="G112" s="42">
        <f t="shared" si="3"/>
        <v>2.3302740481366954E-3</v>
      </c>
      <c r="H112" s="48">
        <f>Run!J123</f>
        <v>13692</v>
      </c>
      <c r="I112" s="42">
        <v>1018</v>
      </c>
    </row>
    <row r="113" spans="3:10" ht="21" x14ac:dyDescent="0.25">
      <c r="C113" s="129"/>
      <c r="D113" s="42">
        <v>104</v>
      </c>
      <c r="E113" s="42">
        <f>Run!I124</f>
        <v>313.61682849999994</v>
      </c>
      <c r="F113" s="42">
        <f t="shared" si="2"/>
        <v>6.6507143359842355E-2</v>
      </c>
      <c r="G113" s="42">
        <f t="shared" si="3"/>
        <v>2.1634775352156236E-3</v>
      </c>
      <c r="H113" s="48">
        <f>Run!J124</f>
        <v>14209</v>
      </c>
      <c r="I113" s="42">
        <v>945</v>
      </c>
    </row>
    <row r="114" spans="3:10" ht="21" x14ac:dyDescent="0.25">
      <c r="C114" s="129"/>
      <c r="D114" s="42">
        <v>105</v>
      </c>
      <c r="E114" s="42">
        <f>Run!I125</f>
        <v>314.61012849999992</v>
      </c>
      <c r="F114" s="42">
        <f t="shared" si="2"/>
        <v>4.2036332910857628E-2</v>
      </c>
      <c r="G114" s="42">
        <f t="shared" si="3"/>
        <v>1.489938316399016E-3</v>
      </c>
      <c r="H114" s="48">
        <f>Run!J125</f>
        <v>18936</v>
      </c>
      <c r="I114" s="42">
        <v>796</v>
      </c>
    </row>
    <row r="115" spans="3:10" ht="21" x14ac:dyDescent="0.25">
      <c r="C115" s="129"/>
      <c r="D115" s="42">
        <v>106</v>
      </c>
      <c r="E115" s="42">
        <f>Run!I126</f>
        <v>315.60342849999995</v>
      </c>
      <c r="F115" s="42">
        <f t="shared" si="2"/>
        <v>2.1964406397837352E-2</v>
      </c>
      <c r="G115" s="42">
        <f t="shared" si="3"/>
        <v>1.1122109516857118E-3</v>
      </c>
      <c r="H115" s="48">
        <f>Run!J126</f>
        <v>17756</v>
      </c>
      <c r="I115" s="42">
        <v>390</v>
      </c>
    </row>
    <row r="116" spans="3:10" ht="21" x14ac:dyDescent="0.25">
      <c r="C116" s="129"/>
      <c r="D116" s="42">
        <v>107</v>
      </c>
      <c r="E116" s="42">
        <f>Run!I127</f>
        <v>316.69605849999999</v>
      </c>
      <c r="F116" s="42">
        <f t="shared" si="2"/>
        <v>7.3212747631352286E-3</v>
      </c>
      <c r="G116" s="42">
        <f t="shared" si="3"/>
        <v>6.7114015716966365E-4</v>
      </c>
      <c r="H116" s="48">
        <f>Run!J127</f>
        <v>16254</v>
      </c>
      <c r="I116" s="42">
        <v>119</v>
      </c>
    </row>
    <row r="117" spans="3:10" ht="21" x14ac:dyDescent="0.25">
      <c r="C117" s="129"/>
      <c r="D117" s="42">
        <v>108</v>
      </c>
      <c r="E117" s="42">
        <f>Run!I128</f>
        <v>311.63022849999993</v>
      </c>
      <c r="F117" s="42">
        <f t="shared" si="2"/>
        <v>7.6147121332197532E-2</v>
      </c>
      <c r="G117" s="42">
        <f t="shared" si="3"/>
        <v>1.7714861469687255E-4</v>
      </c>
      <c r="H117" s="48">
        <f>Run!J128</f>
        <v>2426487</v>
      </c>
      <c r="I117" s="42">
        <v>184770</v>
      </c>
    </row>
    <row r="118" spans="3:10" ht="21" x14ac:dyDescent="0.25">
      <c r="C118" s="129"/>
      <c r="D118" s="116" t="s">
        <v>137</v>
      </c>
      <c r="E118" s="108">
        <f>Run!I129</f>
        <v>311.63022849999993</v>
      </c>
      <c r="F118" s="108">
        <f t="shared" si="2"/>
        <v>7.6740376740376745E-2</v>
      </c>
      <c r="G118" s="108">
        <f t="shared" si="3"/>
        <v>2.996436726723449E-4</v>
      </c>
      <c r="H118" s="109">
        <f>Run!J129</f>
        <v>854700</v>
      </c>
      <c r="I118" s="108">
        <v>65590</v>
      </c>
    </row>
    <row r="119" spans="3:10" ht="21" x14ac:dyDescent="0.25">
      <c r="C119" s="129"/>
      <c r="D119" s="42">
        <v>109</v>
      </c>
      <c r="E119" s="42">
        <f>Run!I130</f>
        <v>309.14697849999993</v>
      </c>
      <c r="F119" s="42">
        <f t="shared" si="2"/>
        <v>6.427755723530372E-2</v>
      </c>
      <c r="G119" s="42">
        <f t="shared" si="3"/>
        <v>1.8696082916603496E-3</v>
      </c>
      <c r="H119" s="48">
        <f>Run!J130</f>
        <v>18389</v>
      </c>
      <c r="I119" s="42">
        <v>1182</v>
      </c>
    </row>
    <row r="120" spans="3:10" ht="21" x14ac:dyDescent="0.25">
      <c r="C120" s="129"/>
      <c r="D120" s="42">
        <v>110</v>
      </c>
      <c r="E120" s="42">
        <f>Run!I131</f>
        <v>309.64362849999992</v>
      </c>
      <c r="F120" s="42">
        <f t="shared" si="2"/>
        <v>7.0778108376160845E-2</v>
      </c>
      <c r="G120" s="42">
        <f t="shared" si="3"/>
        <v>2.5261790147185826E-3</v>
      </c>
      <c r="H120" s="48">
        <f>Run!J131</f>
        <v>11091</v>
      </c>
      <c r="I120" s="42">
        <v>785</v>
      </c>
    </row>
    <row r="121" spans="3:10" ht="26" x14ac:dyDescent="0.3">
      <c r="C121" s="129"/>
      <c r="D121" s="42">
        <v>111</v>
      </c>
      <c r="E121" s="42">
        <f>Run!I132</f>
        <v>308.65032849999994</v>
      </c>
      <c r="F121" s="42">
        <f t="shared" si="2"/>
        <v>0</v>
      </c>
      <c r="G121" s="42">
        <f t="shared" si="3"/>
        <v>0</v>
      </c>
      <c r="H121" s="48">
        <f>Run!J132</f>
        <v>64259</v>
      </c>
      <c r="I121" s="42">
        <v>0</v>
      </c>
      <c r="J121" s="166" t="s">
        <v>139</v>
      </c>
    </row>
    <row r="122" spans="3:10" ht="21" x14ac:dyDescent="0.25">
      <c r="C122" s="129"/>
      <c r="D122" s="42">
        <v>112</v>
      </c>
      <c r="E122" s="42">
        <f>Run!I133</f>
        <v>310.63692849999995</v>
      </c>
      <c r="F122" s="42">
        <f t="shared" si="2"/>
        <v>7.9260127217944426E-2</v>
      </c>
      <c r="G122" s="42">
        <f t="shared" si="3"/>
        <v>2.5756080605003544E-3</v>
      </c>
      <c r="H122" s="48">
        <f>Run!J133</f>
        <v>11948</v>
      </c>
      <c r="I122" s="42">
        <v>947</v>
      </c>
    </row>
    <row r="123" spans="3:10" ht="21" x14ac:dyDescent="0.25">
      <c r="C123" s="129"/>
      <c r="D123" s="42">
        <v>113</v>
      </c>
      <c r="E123" s="42">
        <f>Run!I134</f>
        <v>311.13357849999994</v>
      </c>
      <c r="F123" s="42">
        <f t="shared" si="2"/>
        <v>7.5584688840333411E-2</v>
      </c>
      <c r="G123" s="42">
        <f t="shared" si="3"/>
        <v>2.4732065695453791E-3</v>
      </c>
      <c r="H123" s="48">
        <f>Run!J134</f>
        <v>12357</v>
      </c>
      <c r="I123" s="42">
        <v>934</v>
      </c>
    </row>
    <row r="124" spans="3:10" ht="21" x14ac:dyDescent="0.25">
      <c r="C124" s="129"/>
      <c r="D124" s="42">
        <v>114</v>
      </c>
      <c r="E124" s="42">
        <f>Run!I135</f>
        <v>311.63022849999993</v>
      </c>
      <c r="F124" s="42">
        <f t="shared" si="2"/>
        <v>7.4689522476823506E-2</v>
      </c>
      <c r="G124" s="42">
        <f t="shared" si="3"/>
        <v>2.5558228434847748E-3</v>
      </c>
      <c r="H124" s="48">
        <f>Run!J135</f>
        <v>11434</v>
      </c>
      <c r="I124" s="42">
        <v>854</v>
      </c>
    </row>
    <row r="125" spans="3:10" ht="21" x14ac:dyDescent="0.25">
      <c r="C125" s="129"/>
      <c r="D125" s="42">
        <v>115</v>
      </c>
      <c r="E125" s="42">
        <f>Run!I136</f>
        <v>312.12687849999992</v>
      </c>
      <c r="F125" s="42">
        <f t="shared" si="2"/>
        <v>7.5406683227822749E-2</v>
      </c>
      <c r="G125" s="42">
        <f t="shared" si="3"/>
        <v>2.4581876192287791E-3</v>
      </c>
      <c r="H125" s="48">
        <f>Run!J136</f>
        <v>12479</v>
      </c>
      <c r="I125" s="42">
        <v>941</v>
      </c>
    </row>
    <row r="126" spans="3:10" ht="21" x14ac:dyDescent="0.25">
      <c r="C126" s="129"/>
      <c r="D126" s="42">
        <v>116</v>
      </c>
      <c r="E126" s="42">
        <f>Run!I137</f>
        <v>313.12017849999995</v>
      </c>
      <c r="F126" s="42">
        <f t="shared" si="2"/>
        <v>0</v>
      </c>
      <c r="G126" s="42">
        <f t="shared" si="3"/>
        <v>0</v>
      </c>
      <c r="H126" s="48">
        <f>Run!J137</f>
        <v>12047</v>
      </c>
      <c r="I126" s="83"/>
      <c r="J126" s="21" t="s">
        <v>141</v>
      </c>
    </row>
    <row r="127" spans="3:10" ht="21" x14ac:dyDescent="0.25">
      <c r="C127" s="129"/>
      <c r="D127" s="42">
        <v>117</v>
      </c>
      <c r="E127" s="42">
        <f>Run!I138</f>
        <v>314.11347849999993</v>
      </c>
      <c r="F127" s="42">
        <f t="shared" si="2"/>
        <v>5.1885696584836986E-2</v>
      </c>
      <c r="G127" s="42">
        <f t="shared" si="3"/>
        <v>2.0045193379609363E-3</v>
      </c>
      <c r="H127" s="48">
        <f>Run!J138</f>
        <v>12913</v>
      </c>
      <c r="I127" s="42">
        <v>670</v>
      </c>
    </row>
    <row r="128" spans="3:10" ht="21" x14ac:dyDescent="0.25">
      <c r="C128" s="129"/>
      <c r="D128" s="42">
        <v>118</v>
      </c>
      <c r="E128" s="42">
        <f>Run!I139</f>
        <v>315.10677849999996</v>
      </c>
      <c r="F128" s="42">
        <f t="shared" si="2"/>
        <v>3.0739217547189709E-2</v>
      </c>
      <c r="G128" s="42">
        <f t="shared" si="3"/>
        <v>1.2730883125223703E-3</v>
      </c>
      <c r="H128" s="48">
        <f>Run!J139</f>
        <v>18966</v>
      </c>
      <c r="I128" s="42">
        <v>583</v>
      </c>
    </row>
    <row r="129" spans="3:12" ht="21" x14ac:dyDescent="0.25">
      <c r="C129" s="129"/>
      <c r="D129" s="42">
        <v>119</v>
      </c>
      <c r="E129" s="42">
        <f>Run!I140</f>
        <v>316.10007849999994</v>
      </c>
      <c r="F129" s="42">
        <f t="shared" si="2"/>
        <v>1.1532816104005033E-2</v>
      </c>
      <c r="G129" s="42">
        <f t="shared" si="3"/>
        <v>8.978285160176927E-4</v>
      </c>
      <c r="H129" s="48">
        <f>Run!J140</f>
        <v>14307</v>
      </c>
      <c r="I129" s="42">
        <v>165</v>
      </c>
    </row>
    <row r="130" spans="3:12" ht="26" x14ac:dyDescent="0.3">
      <c r="C130" s="130" t="s">
        <v>26</v>
      </c>
      <c r="D130" s="42">
        <v>120</v>
      </c>
      <c r="E130" s="42">
        <f>Run!I141</f>
        <v>309.14697849999993</v>
      </c>
      <c r="F130" s="42">
        <f t="shared" si="2"/>
        <v>6.0518174787316317E-2</v>
      </c>
      <c r="G130" s="42">
        <f t="shared" si="3"/>
        <v>1.9749359945919775E-3</v>
      </c>
      <c r="H130" s="48">
        <f>Run!J141</f>
        <v>15516</v>
      </c>
      <c r="I130" s="42">
        <v>939</v>
      </c>
      <c r="K130" s="96" t="s">
        <v>118</v>
      </c>
    </row>
    <row r="131" spans="3:12" ht="26" x14ac:dyDescent="0.3">
      <c r="C131" s="130"/>
      <c r="D131" s="42">
        <v>121</v>
      </c>
      <c r="E131" s="42">
        <f>Run!I142</f>
        <v>310.14027849999997</v>
      </c>
      <c r="F131" s="42">
        <f t="shared" ref="F131:F178" si="4">I131/H131</f>
        <v>6.0635103188294674E-2</v>
      </c>
      <c r="G131" s="42">
        <f t="shared" ref="G131:G178" si="5">SQRT(I131)/H131</f>
        <v>1.968298741390245E-3</v>
      </c>
      <c r="H131" s="48">
        <f>Run!J142</f>
        <v>15651</v>
      </c>
      <c r="I131" s="42">
        <v>949</v>
      </c>
      <c r="K131" s="114">
        <f>SUM(H130:H166)</f>
        <v>8812382</v>
      </c>
    </row>
    <row r="132" spans="3:12" ht="29" x14ac:dyDescent="0.35">
      <c r="C132" s="130"/>
      <c r="D132" s="42">
        <v>122</v>
      </c>
      <c r="E132" s="42">
        <f>Run!I143</f>
        <v>311.13357849999994</v>
      </c>
      <c r="F132" s="42">
        <f t="shared" si="4"/>
        <v>5.8039450089659293E-2</v>
      </c>
      <c r="G132" s="42">
        <f t="shared" si="5"/>
        <v>1.8625745906614326E-3</v>
      </c>
      <c r="H132" s="48">
        <f>Run!J143</f>
        <v>16730</v>
      </c>
      <c r="I132" s="42">
        <v>971</v>
      </c>
      <c r="K132" s="115">
        <f>K131/1000000</f>
        <v>8.8123819999999995</v>
      </c>
      <c r="L132" s="98" t="s">
        <v>43</v>
      </c>
    </row>
    <row r="133" spans="3:12" ht="21" x14ac:dyDescent="0.25">
      <c r="C133" s="130"/>
      <c r="D133" s="42">
        <v>123</v>
      </c>
      <c r="E133" s="42">
        <f>Run!I144</f>
        <v>312.12687849999992</v>
      </c>
      <c r="F133" s="42">
        <f t="shared" si="4"/>
        <v>6.1874249098918706E-2</v>
      </c>
      <c r="G133" s="42">
        <f t="shared" si="5"/>
        <v>2.0322169733865076E-3</v>
      </c>
      <c r="H133" s="48">
        <f>Run!J144</f>
        <v>14982</v>
      </c>
      <c r="I133" s="42">
        <v>927</v>
      </c>
    </row>
    <row r="134" spans="3:12" ht="21" x14ac:dyDescent="0.25">
      <c r="C134" s="130"/>
      <c r="D134" s="42">
        <v>124</v>
      </c>
      <c r="E134" s="42">
        <f>Run!I145</f>
        <v>313.12017849999995</v>
      </c>
      <c r="F134" s="42">
        <f t="shared" si="4"/>
        <v>5.5741741330962317E-2</v>
      </c>
      <c r="G134" s="42">
        <f t="shared" si="5"/>
        <v>1.9525480368812254E-3</v>
      </c>
      <c r="H134" s="48">
        <f>Run!J145</f>
        <v>14621</v>
      </c>
      <c r="I134" s="42">
        <v>815</v>
      </c>
    </row>
    <row r="135" spans="3:12" ht="21" x14ac:dyDescent="0.25">
      <c r="C135" s="130"/>
      <c r="D135" s="42">
        <v>125</v>
      </c>
      <c r="E135" s="42">
        <f>Run!I146</f>
        <v>312.62352849999996</v>
      </c>
      <c r="F135" s="42">
        <f t="shared" si="4"/>
        <v>6.2236024844720496E-2</v>
      </c>
      <c r="G135" s="42">
        <f t="shared" si="5"/>
        <v>1.9661107815334674E-3</v>
      </c>
      <c r="H135" s="48">
        <f>Run!J146</f>
        <v>16100</v>
      </c>
      <c r="I135" s="42">
        <v>1002</v>
      </c>
    </row>
    <row r="136" spans="3:12" ht="21" x14ac:dyDescent="0.25">
      <c r="C136" s="130"/>
      <c r="D136" s="42">
        <v>126</v>
      </c>
      <c r="E136" s="42">
        <f>Run!I147</f>
        <v>312.87185349999993</v>
      </c>
      <c r="F136" s="42">
        <f t="shared" si="4"/>
        <v>6.1350832662663279E-2</v>
      </c>
      <c r="G136" s="42">
        <f t="shared" si="5"/>
        <v>1.9488734276849123E-3</v>
      </c>
      <c r="H136" s="48">
        <f>Run!J147</f>
        <v>16153</v>
      </c>
      <c r="I136" s="42">
        <v>991</v>
      </c>
    </row>
    <row r="137" spans="3:12" ht="21" x14ac:dyDescent="0.25">
      <c r="C137" s="130"/>
      <c r="D137" s="42">
        <v>127</v>
      </c>
      <c r="E137" s="42">
        <f>Run!I148</f>
        <v>313.41816849999998</v>
      </c>
      <c r="F137" s="42">
        <f t="shared" si="4"/>
        <v>6.1750073163593794E-2</v>
      </c>
      <c r="G137" s="42">
        <f t="shared" si="5"/>
        <v>2.1255251750561823E-3</v>
      </c>
      <c r="H137" s="48">
        <f>Run!J148</f>
        <v>13668</v>
      </c>
      <c r="I137" s="42">
        <v>844</v>
      </c>
    </row>
    <row r="138" spans="3:12" ht="21" x14ac:dyDescent="0.25">
      <c r="C138" s="130"/>
      <c r="D138" s="42">
        <v>128</v>
      </c>
      <c r="E138" s="42">
        <f>Run!I149</f>
        <v>318.58332849999994</v>
      </c>
      <c r="F138" s="42">
        <f t="shared" si="4"/>
        <v>5.4933041814703473E-2</v>
      </c>
      <c r="G138" s="42">
        <f t="shared" si="5"/>
        <v>1.7328086891661501E-3</v>
      </c>
      <c r="H138" s="48">
        <f>Run!J149</f>
        <v>18295</v>
      </c>
      <c r="I138" s="42">
        <v>1005</v>
      </c>
    </row>
    <row r="139" spans="3:12" ht="21" x14ac:dyDescent="0.25">
      <c r="C139" s="130"/>
      <c r="D139" s="42">
        <v>129</v>
      </c>
      <c r="E139" s="42">
        <f>Run!I150</f>
        <v>328.51632849999993</v>
      </c>
      <c r="F139" s="42">
        <f t="shared" si="4"/>
        <v>5.3433195938473912E-2</v>
      </c>
      <c r="G139" s="42">
        <f t="shared" si="5"/>
        <v>1.6388700499548714E-3</v>
      </c>
      <c r="H139" s="48">
        <f>Run!J150</f>
        <v>19894</v>
      </c>
      <c r="I139" s="42">
        <v>1063</v>
      </c>
    </row>
    <row r="140" spans="3:12" ht="21" x14ac:dyDescent="0.25">
      <c r="C140" s="130"/>
      <c r="D140" s="42">
        <v>130</v>
      </c>
      <c r="E140" s="42">
        <f>Run!I151</f>
        <v>338.44932849999992</v>
      </c>
      <c r="F140" s="42">
        <f t="shared" si="4"/>
        <v>7.0472689678938605E-2</v>
      </c>
      <c r="G140" s="42">
        <f t="shared" si="5"/>
        <v>2.0118637514372514E-3</v>
      </c>
      <c r="H140" s="48">
        <f>Run!J151</f>
        <v>17411</v>
      </c>
      <c r="I140" s="42">
        <v>1227</v>
      </c>
    </row>
    <row r="141" spans="3:12" ht="21" x14ac:dyDescent="0.25">
      <c r="C141" s="130"/>
      <c r="D141" s="42">
        <v>131</v>
      </c>
      <c r="E141" s="42">
        <f>Run!I152</f>
        <v>348.38232849999997</v>
      </c>
      <c r="F141" s="42">
        <f t="shared" si="4"/>
        <v>6.011602610587382E-2</v>
      </c>
      <c r="G141" s="42">
        <f t="shared" si="5"/>
        <v>2.0879158881635922E-3</v>
      </c>
      <c r="H141" s="48">
        <f>Run!J152</f>
        <v>13790</v>
      </c>
      <c r="I141" s="42">
        <v>829</v>
      </c>
    </row>
    <row r="142" spans="3:12" ht="21" x14ac:dyDescent="0.25">
      <c r="C142" s="130"/>
      <c r="D142" s="42">
        <v>132</v>
      </c>
      <c r="E142" s="42">
        <f>Run!I153</f>
        <v>358.31532849999996</v>
      </c>
      <c r="F142" s="42">
        <f t="shared" si="4"/>
        <v>4.1842320518467251E-2</v>
      </c>
      <c r="G142" s="42">
        <f t="shared" si="5"/>
        <v>1.6225755940637548E-3</v>
      </c>
      <c r="H142" s="48">
        <f>Run!J153</f>
        <v>15893</v>
      </c>
      <c r="I142" s="42">
        <v>665</v>
      </c>
    </row>
    <row r="143" spans="3:12" ht="26" x14ac:dyDescent="0.3">
      <c r="C143" s="130"/>
      <c r="D143" s="42">
        <v>133</v>
      </c>
      <c r="E143" s="42">
        <f>Run!I154</f>
        <v>308.15367849999996</v>
      </c>
      <c r="F143" s="42">
        <f t="shared" si="4"/>
        <v>1.757469244288225E-5</v>
      </c>
      <c r="G143" s="42">
        <f t="shared" si="5"/>
        <v>1.757469244288225E-5</v>
      </c>
      <c r="H143" s="48">
        <f>Run!J154</f>
        <v>56900</v>
      </c>
      <c r="I143" s="42">
        <v>1</v>
      </c>
      <c r="J143" s="166" t="s">
        <v>140</v>
      </c>
    </row>
    <row r="144" spans="3:12" ht="26" x14ac:dyDescent="0.3">
      <c r="C144" s="130"/>
      <c r="D144" s="42">
        <v>134</v>
      </c>
      <c r="E144" s="42">
        <f>Run!I155</f>
        <v>308.65032849999994</v>
      </c>
      <c r="F144" s="42">
        <f t="shared" si="4"/>
        <v>0</v>
      </c>
      <c r="G144" s="42">
        <f t="shared" si="5"/>
        <v>0</v>
      </c>
      <c r="H144" s="48">
        <f>Run!J155</f>
        <v>12760</v>
      </c>
      <c r="I144" s="42">
        <v>0</v>
      </c>
      <c r="J144" s="166" t="s">
        <v>140</v>
      </c>
    </row>
    <row r="145" spans="3:9" ht="21" x14ac:dyDescent="0.25">
      <c r="C145" s="130"/>
      <c r="D145" s="42">
        <v>135</v>
      </c>
      <c r="E145" s="42">
        <f>Run!I156</f>
        <v>309.14697849999993</v>
      </c>
      <c r="F145" s="42">
        <f t="shared" si="4"/>
        <v>6.1137692716640088E-2</v>
      </c>
      <c r="G145" s="42">
        <f t="shared" si="5"/>
        <v>2.1548205299781434E-3</v>
      </c>
      <c r="H145" s="48">
        <f>Run!J156</f>
        <v>13167</v>
      </c>
      <c r="I145" s="42">
        <v>805</v>
      </c>
    </row>
    <row r="146" spans="3:9" ht="21" x14ac:dyDescent="0.25">
      <c r="C146" s="130"/>
      <c r="D146" s="42">
        <v>136</v>
      </c>
      <c r="E146" s="42">
        <f>Run!I157</f>
        <v>310.14027849999997</v>
      </c>
      <c r="F146" s="42">
        <f t="shared" si="4"/>
        <v>8.5329691534632587E-2</v>
      </c>
      <c r="G146" s="42">
        <f t="shared" si="5"/>
        <v>1.0193971478101507E-4</v>
      </c>
      <c r="H146" s="48">
        <f>Run!J157</f>
        <v>8211327</v>
      </c>
      <c r="I146" s="42">
        <v>700670</v>
      </c>
    </row>
    <row r="147" spans="3:9" ht="21" x14ac:dyDescent="0.25">
      <c r="C147" s="130"/>
      <c r="D147" s="42">
        <v>137</v>
      </c>
      <c r="E147" s="42">
        <f>Run!I158</f>
        <v>310.14027849999997</v>
      </c>
      <c r="F147" s="42">
        <f t="shared" si="4"/>
        <v>7.9478722548467537E-2</v>
      </c>
      <c r="G147" s="42">
        <f t="shared" si="5"/>
        <v>2.5285550069184637E-3</v>
      </c>
      <c r="H147" s="48">
        <f>Run!J158</f>
        <v>12431</v>
      </c>
      <c r="I147" s="42">
        <v>988</v>
      </c>
    </row>
    <row r="148" spans="3:9" ht="21" x14ac:dyDescent="0.25">
      <c r="C148" s="130"/>
      <c r="D148" s="42">
        <v>138</v>
      </c>
      <c r="E148" s="42">
        <f>Run!I159</f>
        <v>309.64362849999992</v>
      </c>
      <c r="F148" s="42">
        <f t="shared" si="4"/>
        <v>6.975423797550491E-2</v>
      </c>
      <c r="G148" s="42">
        <f t="shared" si="5"/>
        <v>2.3785997726685345E-3</v>
      </c>
      <c r="H148" s="48">
        <f>Run!J159</f>
        <v>12329</v>
      </c>
      <c r="I148" s="42">
        <v>860</v>
      </c>
    </row>
    <row r="149" spans="3:9" ht="21" x14ac:dyDescent="0.25">
      <c r="C149" s="130"/>
      <c r="D149" s="42">
        <v>139</v>
      </c>
      <c r="E149" s="42">
        <f>Run!I160</f>
        <v>309.14697849999993</v>
      </c>
      <c r="F149" s="42">
        <f t="shared" si="4"/>
        <v>3.1141021719180179E-2</v>
      </c>
      <c r="G149" s="42">
        <f t="shared" si="5"/>
        <v>9.7602056491549803E-4</v>
      </c>
      <c r="H149" s="48">
        <f>Run!J160</f>
        <v>32690</v>
      </c>
      <c r="I149" s="42">
        <v>1018</v>
      </c>
    </row>
    <row r="150" spans="3:9" ht="21" x14ac:dyDescent="0.25">
      <c r="C150" s="130"/>
      <c r="D150" s="42">
        <v>140</v>
      </c>
      <c r="E150" s="42">
        <f>Run!I161</f>
        <v>310.63692849999995</v>
      </c>
      <c r="F150" s="42">
        <f t="shared" si="4"/>
        <v>8.202056060942238E-2</v>
      </c>
      <c r="G150" s="42">
        <f t="shared" si="5"/>
        <v>2.4629577406030194E-3</v>
      </c>
      <c r="H150" s="48">
        <f>Run!J161</f>
        <v>13521</v>
      </c>
      <c r="I150" s="42">
        <v>1109</v>
      </c>
    </row>
    <row r="151" spans="3:9" ht="21" x14ac:dyDescent="0.25">
      <c r="C151" s="130"/>
      <c r="D151" s="42">
        <v>141</v>
      </c>
      <c r="E151" s="42">
        <f>Run!I162</f>
        <v>311.13357849999994</v>
      </c>
      <c r="F151" s="42">
        <f t="shared" si="4"/>
        <v>8.5752643060916262E-2</v>
      </c>
      <c r="G151" s="42">
        <f t="shared" si="5"/>
        <v>2.6823908983295485E-3</v>
      </c>
      <c r="H151" s="48">
        <f>Run!J162</f>
        <v>11918</v>
      </c>
      <c r="I151" s="42">
        <v>1022</v>
      </c>
    </row>
    <row r="152" spans="3:9" ht="21" x14ac:dyDescent="0.25">
      <c r="C152" s="130"/>
      <c r="D152" s="42">
        <v>142</v>
      </c>
      <c r="E152" s="42">
        <f>Run!I163</f>
        <v>311.63022849999993</v>
      </c>
      <c r="F152" s="42">
        <f t="shared" si="4"/>
        <v>8.5314068273313851E-2</v>
      </c>
      <c r="G152" s="42">
        <f t="shared" si="5"/>
        <v>2.1690796271215062E-3</v>
      </c>
      <c r="H152" s="48">
        <f>Run!J163</f>
        <v>18133</v>
      </c>
      <c r="I152" s="42">
        <v>1547</v>
      </c>
    </row>
    <row r="153" spans="3:9" ht="21" x14ac:dyDescent="0.25">
      <c r="C153" s="130"/>
      <c r="D153" s="42">
        <v>143</v>
      </c>
      <c r="E153" s="42">
        <f>Run!I164</f>
        <v>312.12687849999992</v>
      </c>
      <c r="F153" s="42">
        <f t="shared" si="4"/>
        <v>8.5821517931609678E-2</v>
      </c>
      <c r="G153" s="42">
        <f t="shared" si="5"/>
        <v>2.6753986542694648E-3</v>
      </c>
      <c r="H153" s="48">
        <f>Run!J164</f>
        <v>11990</v>
      </c>
      <c r="I153" s="42">
        <v>1029</v>
      </c>
    </row>
    <row r="154" spans="3:9" ht="21" x14ac:dyDescent="0.25">
      <c r="C154" s="130"/>
      <c r="D154" s="42">
        <v>144</v>
      </c>
      <c r="E154" s="42">
        <f>Run!I165</f>
        <v>312.62352849999996</v>
      </c>
      <c r="F154" s="42">
        <f t="shared" si="4"/>
        <v>8.1554095668240609E-2</v>
      </c>
      <c r="G154" s="42">
        <f t="shared" si="5"/>
        <v>2.0458972929577857E-3</v>
      </c>
      <c r="H154" s="48">
        <f>Run!J165</f>
        <v>19484</v>
      </c>
      <c r="I154" s="42">
        <v>1589</v>
      </c>
    </row>
    <row r="155" spans="3:9" ht="21" x14ac:dyDescent="0.25">
      <c r="C155" s="130"/>
      <c r="D155" s="42">
        <v>145</v>
      </c>
      <c r="E155" s="42">
        <f>Run!I166</f>
        <v>313.12017849999995</v>
      </c>
      <c r="F155" s="42">
        <f t="shared" si="4"/>
        <v>8.1014658123409106E-2</v>
      </c>
      <c r="G155" s="42">
        <f t="shared" si="5"/>
        <v>2.6666299536493134E-3</v>
      </c>
      <c r="H155" s="48">
        <f>Run!J166</f>
        <v>11393</v>
      </c>
      <c r="I155" s="42">
        <v>923</v>
      </c>
    </row>
    <row r="156" spans="3:9" ht="21" x14ac:dyDescent="0.25">
      <c r="C156" s="130"/>
      <c r="D156" s="42">
        <v>146</v>
      </c>
      <c r="E156" s="42">
        <f>Run!I167</f>
        <v>314.11347849999993</v>
      </c>
      <c r="F156" s="42">
        <f t="shared" si="4"/>
        <v>3.2022749752720077E-2</v>
      </c>
      <c r="G156" s="42">
        <f t="shared" si="5"/>
        <v>1.1488097481673553E-3</v>
      </c>
      <c r="H156" s="48">
        <f>Run!J167</f>
        <v>24264</v>
      </c>
      <c r="I156" s="42">
        <v>777</v>
      </c>
    </row>
    <row r="157" spans="3:9" ht="21" x14ac:dyDescent="0.25">
      <c r="C157" s="130"/>
      <c r="D157" s="42">
        <v>147</v>
      </c>
      <c r="E157" s="42">
        <f>Run!I168</f>
        <v>315.10677849999996</v>
      </c>
      <c r="F157" s="42">
        <f t="shared" si="4"/>
        <v>6.9840793030940221E-2</v>
      </c>
      <c r="G157" s="42">
        <f t="shared" si="5"/>
        <v>2.2901698230665224E-3</v>
      </c>
      <c r="H157" s="48">
        <f>Run!J168</f>
        <v>13316</v>
      </c>
      <c r="I157" s="42">
        <v>930</v>
      </c>
    </row>
    <row r="158" spans="3:9" ht="21" x14ac:dyDescent="0.25">
      <c r="C158" s="130"/>
      <c r="D158" s="42">
        <v>148</v>
      </c>
      <c r="E158" s="42">
        <f>Run!I169</f>
        <v>314.61012849999992</v>
      </c>
      <c r="F158" s="42">
        <f t="shared" si="4"/>
        <v>6.6808892881203688E-2</v>
      </c>
      <c r="G158" s="42">
        <f t="shared" si="5"/>
        <v>2.738897578632488E-3</v>
      </c>
      <c r="H158" s="48">
        <f>Run!J169</f>
        <v>8906</v>
      </c>
      <c r="I158" s="42">
        <v>595</v>
      </c>
    </row>
    <row r="159" spans="3:9" ht="21" x14ac:dyDescent="0.25">
      <c r="C159" s="130"/>
      <c r="D159" s="42">
        <v>149</v>
      </c>
      <c r="E159" s="42">
        <f>Run!I170</f>
        <v>313.61682849999994</v>
      </c>
      <c r="F159" s="42">
        <f t="shared" si="4"/>
        <v>7.1086644327429394E-2</v>
      </c>
      <c r="G159" s="42">
        <f t="shared" si="5"/>
        <v>2.9167203463269366E-3</v>
      </c>
      <c r="H159" s="48">
        <f>Run!J170</f>
        <v>8356</v>
      </c>
      <c r="I159" s="42">
        <v>594</v>
      </c>
    </row>
    <row r="160" spans="3:9" ht="21" x14ac:dyDescent="0.25">
      <c r="C160" s="130"/>
      <c r="D160" s="42">
        <v>150</v>
      </c>
      <c r="E160" s="42">
        <f>Run!I171</f>
        <v>314.11347849999993</v>
      </c>
      <c r="F160" s="55">
        <f t="shared" si="4"/>
        <v>7.7426015141087406E-2</v>
      </c>
      <c r="G160" s="55">
        <f t="shared" si="5"/>
        <v>3.6498973564343474E-3</v>
      </c>
      <c r="H160" s="48">
        <f>Run!J171</f>
        <v>5812</v>
      </c>
      <c r="I160" s="42">
        <v>450</v>
      </c>
    </row>
    <row r="161" spans="3:12" ht="21" x14ac:dyDescent="0.25">
      <c r="C161" s="130"/>
      <c r="D161" s="42">
        <v>151</v>
      </c>
      <c r="E161" s="42">
        <f>Run!I172</f>
        <v>314.11347849999993</v>
      </c>
      <c r="F161" s="55">
        <f t="shared" si="4"/>
        <v>7.6339097427245886E-2</v>
      </c>
      <c r="G161" s="55">
        <f t="shared" si="5"/>
        <v>3.2760242366739896E-3</v>
      </c>
      <c r="H161" s="48">
        <f>Run!J172</f>
        <v>7113</v>
      </c>
      <c r="I161" s="42">
        <v>543</v>
      </c>
    </row>
    <row r="162" spans="3:12" ht="24" x14ac:dyDescent="0.3">
      <c r="C162" s="130"/>
      <c r="D162" s="42">
        <v>152</v>
      </c>
      <c r="E162" s="42">
        <f>Run!I173</f>
        <v>314.11347849999993</v>
      </c>
      <c r="F162" s="55">
        <f t="shared" si="4"/>
        <v>5.5883276903207789E-2</v>
      </c>
      <c r="G162" s="55">
        <f t="shared" si="5"/>
        <v>1.39664553902353E-3</v>
      </c>
      <c r="H162" s="48">
        <f>Run!J173</f>
        <v>28649</v>
      </c>
      <c r="I162" s="86">
        <v>1601</v>
      </c>
      <c r="J162" s="36" t="s">
        <v>125</v>
      </c>
    </row>
    <row r="163" spans="3:12" ht="21" x14ac:dyDescent="0.25">
      <c r="C163" s="130"/>
      <c r="D163" s="42">
        <v>153</v>
      </c>
      <c r="E163" s="42">
        <f>Run!I174</f>
        <v>314.11347849999993</v>
      </c>
      <c r="F163" s="55">
        <f t="shared" si="4"/>
        <v>7.2979180558642665E-2</v>
      </c>
      <c r="G163" s="55">
        <f t="shared" si="5"/>
        <v>2.3253100431911114E-3</v>
      </c>
      <c r="H163" s="48">
        <f>Run!J174</f>
        <v>13497</v>
      </c>
      <c r="I163" s="55">
        <v>985</v>
      </c>
    </row>
    <row r="164" spans="3:12" ht="21" x14ac:dyDescent="0.25">
      <c r="C164" s="130"/>
      <c r="D164" s="42">
        <v>154</v>
      </c>
      <c r="E164" s="42">
        <f>Run!I175</f>
        <v>328.51632849999993</v>
      </c>
      <c r="F164" s="55">
        <f t="shared" si="4"/>
        <v>4.5231153685964184E-2</v>
      </c>
      <c r="G164" s="55">
        <f t="shared" si="5"/>
        <v>1.3725328657462792E-3</v>
      </c>
      <c r="H164" s="48">
        <f>Run!J175</f>
        <v>24010</v>
      </c>
      <c r="I164" s="42">
        <v>1086</v>
      </c>
    </row>
    <row r="165" spans="3:12" ht="21" x14ac:dyDescent="0.25">
      <c r="C165" s="130"/>
      <c r="D165" s="42">
        <v>155</v>
      </c>
      <c r="E165" s="42">
        <f>Run!I176</f>
        <v>338.44932849999992</v>
      </c>
      <c r="F165" s="55">
        <f t="shared" si="4"/>
        <v>6.4390515263194489E-2</v>
      </c>
      <c r="G165" s="55">
        <f t="shared" si="5"/>
        <v>2.1160036234897346E-3</v>
      </c>
      <c r="H165" s="48">
        <f>Run!J176</f>
        <v>14381</v>
      </c>
      <c r="I165" s="42">
        <v>926</v>
      </c>
    </row>
    <row r="166" spans="3:12" ht="26" x14ac:dyDescent="0.3">
      <c r="C166" s="130"/>
      <c r="D166" s="42">
        <v>156</v>
      </c>
      <c r="E166" s="42">
        <f>Run!I177</f>
        <v>318.68265849999995</v>
      </c>
      <c r="F166" s="55">
        <f t="shared" si="4"/>
        <v>5.3949570134441176E-2</v>
      </c>
      <c r="G166" s="55">
        <f t="shared" si="5"/>
        <v>1.7643396054954309E-3</v>
      </c>
      <c r="H166" s="48">
        <f>Run!J177</f>
        <v>17331</v>
      </c>
      <c r="I166" s="42">
        <v>935</v>
      </c>
      <c r="K166" s="96" t="s">
        <v>118</v>
      </c>
    </row>
    <row r="167" spans="3:12" ht="26" x14ac:dyDescent="0.3">
      <c r="C167" s="128" t="s">
        <v>33</v>
      </c>
      <c r="D167" s="42">
        <v>157</v>
      </c>
      <c r="E167" s="42">
        <f>Run!I178</f>
        <v>309.14697849999993</v>
      </c>
      <c r="F167" s="55">
        <f t="shared" si="4"/>
        <v>5.0297816015883519E-2</v>
      </c>
      <c r="G167" s="55">
        <f t="shared" si="5"/>
        <v>1.5419784844757577E-3</v>
      </c>
      <c r="H167" s="48">
        <f>Run!J178</f>
        <v>21154</v>
      </c>
      <c r="I167" s="42">
        <v>1064</v>
      </c>
      <c r="K167" s="114">
        <f>SUM(H167:H178)</f>
        <v>9934096</v>
      </c>
    </row>
    <row r="168" spans="3:12" ht="26" x14ac:dyDescent="0.3">
      <c r="C168" s="128"/>
      <c r="D168" s="42">
        <v>158</v>
      </c>
      <c r="E168" s="42">
        <f>Run!I179</f>
        <v>309.64362849999992</v>
      </c>
      <c r="F168" s="55">
        <f t="shared" si="4"/>
        <v>7.643451598773543E-2</v>
      </c>
      <c r="G168" s="55">
        <f t="shared" si="5"/>
        <v>2.3621973554334118E-3</v>
      </c>
      <c r="H168" s="48">
        <f>Run!J179</f>
        <v>13698</v>
      </c>
      <c r="I168" s="42">
        <v>1047</v>
      </c>
      <c r="K168" s="115">
        <f>K167/1000000</f>
        <v>9.9340960000000003</v>
      </c>
      <c r="L168" s="36" t="s">
        <v>43</v>
      </c>
    </row>
    <row r="169" spans="3:12" ht="21" x14ac:dyDescent="0.25">
      <c r="C169" s="128"/>
      <c r="D169" s="42">
        <v>159</v>
      </c>
      <c r="E169" s="42">
        <f>Run!I180</f>
        <v>310.14027849999997</v>
      </c>
      <c r="F169" s="55">
        <f t="shared" si="4"/>
        <v>7.4847961867192642E-2</v>
      </c>
      <c r="G169" s="55">
        <f t="shared" si="5"/>
        <v>1.2400819701941634E-3</v>
      </c>
      <c r="H169" s="48">
        <f>Run!J180</f>
        <v>48672</v>
      </c>
      <c r="I169" s="42">
        <v>3643</v>
      </c>
    </row>
    <row r="170" spans="3:12" ht="21" x14ac:dyDescent="0.25">
      <c r="C170" s="128"/>
      <c r="D170" s="42">
        <v>160</v>
      </c>
      <c r="E170" s="42">
        <f>Run!I181</f>
        <v>311.13357849999994</v>
      </c>
      <c r="F170" s="55">
        <f t="shared" si="4"/>
        <v>7.5233746466623175E-2</v>
      </c>
      <c r="G170" s="55">
        <f t="shared" si="5"/>
        <v>2.3351458568655523E-3</v>
      </c>
      <c r="H170" s="48">
        <f>Run!J181</f>
        <v>13797</v>
      </c>
      <c r="I170" s="42">
        <v>1038</v>
      </c>
    </row>
    <row r="171" spans="3:12" ht="21" x14ac:dyDescent="0.25">
      <c r="C171" s="128"/>
      <c r="D171" s="42">
        <v>161</v>
      </c>
      <c r="E171" s="42">
        <f>Run!I182</f>
        <v>312.12687849999992</v>
      </c>
      <c r="F171" s="55">
        <f t="shared" si="4"/>
        <v>7.1230982019363759E-2</v>
      </c>
      <c r="G171" s="55">
        <f t="shared" si="5"/>
        <v>2.219475316166143E-3</v>
      </c>
      <c r="H171" s="48">
        <f>Run!J182</f>
        <v>14460</v>
      </c>
      <c r="I171" s="42">
        <v>1030</v>
      </c>
    </row>
    <row r="172" spans="3:12" ht="21" x14ac:dyDescent="0.25">
      <c r="C172" s="128"/>
      <c r="D172" s="42">
        <v>162</v>
      </c>
      <c r="E172" s="42">
        <f>Run!I183</f>
        <v>312.62352849999996</v>
      </c>
      <c r="F172" s="55">
        <f t="shared" si="4"/>
        <v>5.6048244058176655E-2</v>
      </c>
      <c r="G172" s="55">
        <f t="shared" si="5"/>
        <v>1.8203623410595546E-3</v>
      </c>
      <c r="H172" s="48">
        <f>Run!J183</f>
        <v>16914</v>
      </c>
      <c r="I172" s="42">
        <v>948</v>
      </c>
    </row>
    <row r="173" spans="3:12" ht="21" x14ac:dyDescent="0.25">
      <c r="C173" s="128"/>
      <c r="D173" s="42">
        <v>163</v>
      </c>
      <c r="E173" s="42">
        <f>Run!I184</f>
        <v>313.12017849999995</v>
      </c>
      <c r="F173" s="55">
        <f t="shared" si="4"/>
        <v>4.2825456406756529E-2</v>
      </c>
      <c r="G173" s="55">
        <f t="shared" si="5"/>
        <v>1.3515594197026839E-3</v>
      </c>
      <c r="H173" s="48">
        <f>Run!J184</f>
        <v>23444</v>
      </c>
      <c r="I173" s="42">
        <v>1004</v>
      </c>
    </row>
    <row r="174" spans="3:12" ht="21" x14ac:dyDescent="0.25">
      <c r="C174" s="128"/>
      <c r="D174" s="42">
        <v>164</v>
      </c>
      <c r="E174" s="42">
        <f>Run!I185</f>
        <v>314.11347849999993</v>
      </c>
      <c r="F174" s="55">
        <f t="shared" si="4"/>
        <v>2.5639528092512558E-2</v>
      </c>
      <c r="G174" s="55">
        <f t="shared" si="5"/>
        <v>1.2237079102766595E-3</v>
      </c>
      <c r="H174" s="48">
        <f>Run!J185</f>
        <v>17122</v>
      </c>
      <c r="I174" s="42">
        <v>439</v>
      </c>
    </row>
    <row r="175" spans="3:12" ht="21" x14ac:dyDescent="0.25">
      <c r="C175" s="128"/>
      <c r="D175" s="42">
        <v>165</v>
      </c>
      <c r="E175" s="42">
        <f>Run!I186</f>
        <v>311.63022849999993</v>
      </c>
      <c r="F175" s="55">
        <f t="shared" si="4"/>
        <v>7.3514444531433493E-2</v>
      </c>
      <c r="G175" s="55">
        <f t="shared" si="5"/>
        <v>2.3990532288490664E-3</v>
      </c>
      <c r="H175" s="48">
        <f>Run!J186</f>
        <v>12773</v>
      </c>
      <c r="I175" s="42">
        <v>939</v>
      </c>
    </row>
    <row r="176" spans="3:12" ht="26" x14ac:dyDescent="0.3">
      <c r="C176" s="128"/>
      <c r="D176" s="42">
        <v>166</v>
      </c>
      <c r="E176" s="42">
        <f>Run!I187</f>
        <v>308.65032849999994</v>
      </c>
      <c r="F176" s="55">
        <f t="shared" si="4"/>
        <v>0</v>
      </c>
      <c r="G176" s="55">
        <f t="shared" si="5"/>
        <v>0</v>
      </c>
      <c r="H176" s="48">
        <f>Run!J187</f>
        <v>40845</v>
      </c>
      <c r="I176" s="42">
        <v>0</v>
      </c>
      <c r="J176" s="166" t="s">
        <v>139</v>
      </c>
    </row>
    <row r="177" spans="3:9" ht="21" x14ac:dyDescent="0.25">
      <c r="C177" s="128"/>
      <c r="D177" s="62">
        <v>167</v>
      </c>
      <c r="E177" s="62">
        <f>Run!I188</f>
        <v>310.63692849999995</v>
      </c>
      <c r="F177" s="55">
        <f t="shared" si="4"/>
        <v>8.4663177013867011E-2</v>
      </c>
      <c r="G177" s="55">
        <f t="shared" si="5"/>
        <v>9.3433329380477982E-5</v>
      </c>
      <c r="H177" s="63">
        <f>Run!J188</f>
        <v>9698195</v>
      </c>
      <c r="I177" s="58">
        <v>821080</v>
      </c>
    </row>
    <row r="178" spans="3:9" ht="21" x14ac:dyDescent="0.25">
      <c r="C178" s="128"/>
      <c r="D178" s="42">
        <v>168</v>
      </c>
      <c r="E178" s="42">
        <f>Run!I189</f>
        <v>310.63692849999995</v>
      </c>
      <c r="F178" s="42">
        <f t="shared" si="4"/>
        <v>8.7313776685608968E-2</v>
      </c>
      <c r="G178" s="42">
        <f t="shared" si="5"/>
        <v>2.5894202580382993E-3</v>
      </c>
      <c r="H178" s="48">
        <f>Run!J189</f>
        <v>13022</v>
      </c>
      <c r="I178" s="42">
        <v>1137</v>
      </c>
    </row>
    <row r="179" spans="3:9" ht="21" x14ac:dyDescent="0.25">
      <c r="D179" s="21"/>
      <c r="E179" s="21"/>
      <c r="F179" s="21"/>
      <c r="G179" s="21"/>
      <c r="H179" s="121"/>
    </row>
  </sheetData>
  <mergeCells count="5">
    <mergeCell ref="C167:C178"/>
    <mergeCell ref="C86:C129"/>
    <mergeCell ref="C130:C166"/>
    <mergeCell ref="C30:C85"/>
    <mergeCell ref="C6:C29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DC3A-6695-4143-9B42-8A96E7106CAA}">
  <dimension ref="D15:L41"/>
  <sheetViews>
    <sheetView topLeftCell="A2" zoomScale="75" zoomScaleNormal="75" workbookViewId="0">
      <selection activeCell="M31" sqref="M31"/>
    </sheetView>
  </sheetViews>
  <sheetFormatPr baseColWidth="10" defaultRowHeight="16" x14ac:dyDescent="0.2"/>
  <cols>
    <col min="5" max="5" width="15.6640625" customWidth="1"/>
    <col min="6" max="6" width="26.33203125" bestFit="1" customWidth="1"/>
    <col min="7" max="7" width="45" customWidth="1"/>
    <col min="8" max="8" width="14" bestFit="1" customWidth="1"/>
    <col min="9" max="9" width="17" bestFit="1" customWidth="1"/>
    <col min="10" max="10" width="13.33203125" customWidth="1"/>
    <col min="11" max="11" width="19.33203125" customWidth="1"/>
    <col min="12" max="12" width="18.1640625" customWidth="1"/>
  </cols>
  <sheetData>
    <row r="15" spans="4:12" ht="26" x14ac:dyDescent="0.3">
      <c r="D15" s="5" t="s">
        <v>2</v>
      </c>
      <c r="E15" s="5" t="s">
        <v>100</v>
      </c>
      <c r="F15" s="5" t="s">
        <v>97</v>
      </c>
      <c r="G15" s="5" t="s">
        <v>111</v>
      </c>
      <c r="H15" s="5" t="s">
        <v>98</v>
      </c>
      <c r="I15" s="5" t="s">
        <v>99</v>
      </c>
      <c r="J15" s="5" t="s">
        <v>101</v>
      </c>
      <c r="K15" s="5" t="s">
        <v>128</v>
      </c>
      <c r="L15" s="5" t="s">
        <v>129</v>
      </c>
    </row>
    <row r="16" spans="4:12" ht="26" x14ac:dyDescent="0.3">
      <c r="D16" s="18">
        <v>11</v>
      </c>
      <c r="E16" s="49">
        <v>308.9413654</v>
      </c>
      <c r="F16" s="5">
        <v>150622</v>
      </c>
      <c r="G16" s="7">
        <v>150500</v>
      </c>
      <c r="H16" s="5"/>
      <c r="I16" s="5"/>
      <c r="J16" s="5"/>
      <c r="K16" s="15"/>
      <c r="L16" s="15"/>
    </row>
    <row r="17" spans="4:12" ht="26" x14ac:dyDescent="0.3">
      <c r="D17" s="18">
        <v>12</v>
      </c>
      <c r="E17" s="49">
        <v>309.93466539999997</v>
      </c>
      <c r="F17" s="5">
        <v>49362</v>
      </c>
      <c r="G17" s="5">
        <v>49310</v>
      </c>
      <c r="H17" s="49">
        <v>1148</v>
      </c>
      <c r="I17" s="5">
        <v>35</v>
      </c>
      <c r="J17" s="53">
        <v>1187</v>
      </c>
      <c r="K17" s="5">
        <f>J17/G17</f>
        <v>2.4072196309065097E-2</v>
      </c>
      <c r="L17" s="5">
        <f>I17/G17</f>
        <v>7.0979517339282098E-4</v>
      </c>
    </row>
    <row r="18" spans="4:12" ht="26" x14ac:dyDescent="0.3">
      <c r="D18" s="18">
        <v>13</v>
      </c>
      <c r="E18" s="49">
        <v>309.43801539999998</v>
      </c>
      <c r="F18" s="5">
        <v>46854</v>
      </c>
      <c r="G18" s="5">
        <v>46816</v>
      </c>
      <c r="H18" s="49">
        <v>1049</v>
      </c>
      <c r="I18" s="5">
        <v>34</v>
      </c>
      <c r="J18" s="53">
        <v>1062</v>
      </c>
      <c r="K18" s="5">
        <f t="shared" ref="K18:K39" si="0">J18/G18</f>
        <v>2.2684552289815446E-2</v>
      </c>
      <c r="L18" s="5">
        <f t="shared" ref="L18:L40" si="1">I18/G18</f>
        <v>7.2624743677375254E-4</v>
      </c>
    </row>
    <row r="19" spans="4:12" ht="26" x14ac:dyDescent="0.3">
      <c r="D19" s="18">
        <v>14</v>
      </c>
      <c r="E19" s="49">
        <v>310.43131540000002</v>
      </c>
      <c r="F19" s="5">
        <v>58039</v>
      </c>
      <c r="G19" s="5">
        <v>58008</v>
      </c>
      <c r="H19" s="5">
        <v>973</v>
      </c>
      <c r="I19" s="5">
        <v>33</v>
      </c>
      <c r="J19" s="53">
        <v>1023</v>
      </c>
      <c r="K19" s="5">
        <f t="shared" si="0"/>
        <v>1.7635498551923874E-2</v>
      </c>
      <c r="L19" s="5">
        <f t="shared" si="1"/>
        <v>5.6888705006206042E-4</v>
      </c>
    </row>
    <row r="20" spans="4:12" ht="26" x14ac:dyDescent="0.3">
      <c r="D20" s="18">
        <v>15</v>
      </c>
      <c r="E20" s="49">
        <v>310.92796540000001</v>
      </c>
      <c r="F20" s="5">
        <v>53426</v>
      </c>
      <c r="G20" s="5">
        <v>53403</v>
      </c>
      <c r="H20" s="5">
        <v>823</v>
      </c>
      <c r="I20" s="5">
        <v>30</v>
      </c>
      <c r="J20" s="53">
        <v>863</v>
      </c>
      <c r="K20" s="5">
        <f t="shared" si="0"/>
        <v>1.6160140816059022E-2</v>
      </c>
      <c r="L20" s="5">
        <f t="shared" si="1"/>
        <v>5.6176619291051059E-4</v>
      </c>
    </row>
    <row r="21" spans="4:12" ht="26" x14ac:dyDescent="0.3">
      <c r="D21" s="18">
        <v>16</v>
      </c>
      <c r="E21" s="49">
        <v>309.93466539999997</v>
      </c>
      <c r="F21" s="5">
        <v>54772</v>
      </c>
      <c r="G21" s="5">
        <v>54747</v>
      </c>
      <c r="H21" s="5">
        <v>931</v>
      </c>
      <c r="I21" s="5">
        <v>32</v>
      </c>
      <c r="J21" s="53">
        <v>935</v>
      </c>
      <c r="K21" s="5">
        <f t="shared" si="0"/>
        <v>1.7078561382358852E-2</v>
      </c>
      <c r="L21" s="5">
        <f t="shared" si="1"/>
        <v>5.8450691362083767E-4</v>
      </c>
    </row>
    <row r="22" spans="4:12" ht="26" x14ac:dyDescent="0.3">
      <c r="D22" s="18">
        <v>17</v>
      </c>
      <c r="E22" s="49">
        <v>309.43801539999998</v>
      </c>
      <c r="F22" s="5">
        <v>26692</v>
      </c>
      <c r="G22" s="5">
        <v>26670</v>
      </c>
      <c r="H22" s="5">
        <v>489</v>
      </c>
      <c r="I22" s="5">
        <v>23</v>
      </c>
      <c r="J22" s="53">
        <v>505</v>
      </c>
      <c r="K22" s="5">
        <f t="shared" si="0"/>
        <v>1.8935133108361455E-2</v>
      </c>
      <c r="L22" s="5">
        <f t="shared" si="1"/>
        <v>8.6239220097487814E-4</v>
      </c>
    </row>
    <row r="23" spans="4:12" ht="26" x14ac:dyDescent="0.3">
      <c r="D23" s="18">
        <v>18</v>
      </c>
      <c r="E23" s="49">
        <v>308.9413654</v>
      </c>
      <c r="F23" s="5">
        <v>29286</v>
      </c>
      <c r="G23" s="5">
        <v>29260</v>
      </c>
      <c r="H23" s="5">
        <v>1</v>
      </c>
      <c r="I23" s="5">
        <v>1</v>
      </c>
      <c r="J23" s="53">
        <v>1</v>
      </c>
      <c r="K23" s="5">
        <f t="shared" si="0"/>
        <v>3.4176349965823647E-5</v>
      </c>
      <c r="L23" s="5">
        <f t="shared" si="1"/>
        <v>3.4176349965823647E-5</v>
      </c>
    </row>
    <row r="24" spans="4:12" ht="26" x14ac:dyDescent="0.3">
      <c r="D24" s="18">
        <v>19</v>
      </c>
      <c r="E24" s="49">
        <v>309.18969040000002</v>
      </c>
      <c r="F24" s="5">
        <v>49309</v>
      </c>
      <c r="G24" s="5">
        <v>49279</v>
      </c>
      <c r="H24" s="5">
        <v>371</v>
      </c>
      <c r="I24" s="5">
        <v>20</v>
      </c>
      <c r="J24" s="53">
        <v>388</v>
      </c>
      <c r="K24" s="5">
        <f t="shared" si="0"/>
        <v>7.8735363948132069E-3</v>
      </c>
      <c r="L24" s="5">
        <f t="shared" si="1"/>
        <v>4.0585239148521681E-4</v>
      </c>
    </row>
    <row r="25" spans="4:12" ht="26" x14ac:dyDescent="0.3">
      <c r="D25" s="18">
        <v>20</v>
      </c>
      <c r="E25" s="49">
        <v>310.92796540000001</v>
      </c>
      <c r="F25" s="5">
        <v>35942</v>
      </c>
      <c r="G25" s="5">
        <v>35912</v>
      </c>
      <c r="H25" s="5">
        <v>456</v>
      </c>
      <c r="I25" s="5">
        <v>23</v>
      </c>
      <c r="J25" s="53">
        <v>493</v>
      </c>
      <c r="K25" s="5">
        <f t="shared" si="0"/>
        <v>1.3728001782134106E-2</v>
      </c>
      <c r="L25" s="5">
        <f t="shared" si="1"/>
        <v>6.4045444419692581E-4</v>
      </c>
    </row>
    <row r="26" spans="4:12" ht="26" x14ac:dyDescent="0.3">
      <c r="D26" s="18">
        <v>21</v>
      </c>
      <c r="E26" s="49">
        <v>311.92126539999998</v>
      </c>
      <c r="F26" s="5">
        <v>39575</v>
      </c>
      <c r="G26" s="5">
        <v>39557</v>
      </c>
      <c r="H26" s="5">
        <v>458</v>
      </c>
      <c r="I26" s="5">
        <v>23</v>
      </c>
      <c r="J26" s="53">
        <v>487</v>
      </c>
      <c r="K26" s="5">
        <f t="shared" si="0"/>
        <v>1.2311348181105746E-2</v>
      </c>
      <c r="L26" s="5">
        <f t="shared" si="1"/>
        <v>5.814394418181359E-4</v>
      </c>
    </row>
    <row r="27" spans="4:12" ht="26" x14ac:dyDescent="0.3">
      <c r="D27" s="18">
        <v>22</v>
      </c>
      <c r="E27" s="49">
        <v>312.91456540000001</v>
      </c>
      <c r="F27" s="5">
        <v>40223</v>
      </c>
      <c r="G27" s="5">
        <v>40197</v>
      </c>
      <c r="H27" s="5">
        <v>497</v>
      </c>
      <c r="I27" s="5">
        <v>24</v>
      </c>
      <c r="J27" s="53">
        <v>523</v>
      </c>
      <c r="K27" s="5">
        <f t="shared" si="0"/>
        <v>1.3010921213025847E-2</v>
      </c>
      <c r="L27" s="5">
        <f t="shared" si="1"/>
        <v>5.9705948205089935E-4</v>
      </c>
    </row>
    <row r="28" spans="4:12" ht="26" x14ac:dyDescent="0.3">
      <c r="D28" s="18">
        <v>23</v>
      </c>
      <c r="E28" s="49">
        <v>313.90786539999999</v>
      </c>
      <c r="F28" s="5">
        <v>32657</v>
      </c>
      <c r="G28" s="5">
        <v>32650</v>
      </c>
      <c r="H28" s="5">
        <v>395</v>
      </c>
      <c r="I28" s="5">
        <v>21</v>
      </c>
      <c r="J28" s="53">
        <v>414</v>
      </c>
      <c r="K28" s="5">
        <f t="shared" si="0"/>
        <v>1.2679938744257274E-2</v>
      </c>
      <c r="L28" s="5">
        <f t="shared" si="1"/>
        <v>6.4318529862174582E-4</v>
      </c>
    </row>
    <row r="29" spans="4:12" ht="26" x14ac:dyDescent="0.3">
      <c r="D29" s="18">
        <v>24</v>
      </c>
      <c r="E29" s="49">
        <v>315.8944654</v>
      </c>
      <c r="F29" s="5">
        <v>29889</v>
      </c>
      <c r="G29" s="5">
        <v>29836</v>
      </c>
      <c r="H29" s="5">
        <v>403</v>
      </c>
      <c r="I29" s="5">
        <v>21</v>
      </c>
      <c r="J29" s="53">
        <v>422</v>
      </c>
      <c r="K29" s="5">
        <f t="shared" si="0"/>
        <v>1.4143987129642044E-2</v>
      </c>
      <c r="L29" s="5">
        <f t="shared" si="1"/>
        <v>7.0384770076417755E-4</v>
      </c>
    </row>
    <row r="30" spans="4:12" ht="26" x14ac:dyDescent="0.3">
      <c r="D30" s="18">
        <v>25</v>
      </c>
      <c r="E30" s="49">
        <v>317.88106540000001</v>
      </c>
      <c r="F30" s="5">
        <v>33680</v>
      </c>
      <c r="G30" s="5">
        <v>33673</v>
      </c>
      <c r="H30" s="5">
        <v>491</v>
      </c>
      <c r="I30" s="5">
        <v>23</v>
      </c>
      <c r="J30" s="53">
        <v>510</v>
      </c>
      <c r="K30" s="5">
        <f t="shared" si="0"/>
        <v>1.5145665666854749E-2</v>
      </c>
      <c r="L30" s="5">
        <f t="shared" si="1"/>
        <v>6.8303982419148869E-4</v>
      </c>
    </row>
    <row r="31" spans="4:12" ht="26" x14ac:dyDescent="0.3">
      <c r="D31" s="18">
        <v>26</v>
      </c>
      <c r="E31" s="49">
        <v>319.86766540000002</v>
      </c>
      <c r="F31" s="5">
        <v>19850</v>
      </c>
      <c r="G31" s="5">
        <v>19827</v>
      </c>
      <c r="H31" s="5">
        <v>305</v>
      </c>
      <c r="I31" s="5">
        <v>19</v>
      </c>
      <c r="J31" s="53">
        <v>319</v>
      </c>
      <c r="K31" s="5">
        <f t="shared" si="0"/>
        <v>1.6089171332021989E-2</v>
      </c>
      <c r="L31" s="5">
        <f t="shared" si="1"/>
        <v>9.5828920159378623E-4</v>
      </c>
    </row>
    <row r="32" spans="4:12" ht="26" x14ac:dyDescent="0.3">
      <c r="D32" s="18">
        <v>27</v>
      </c>
      <c r="E32" s="49">
        <v>323.84086539999998</v>
      </c>
      <c r="F32" s="5">
        <v>26084</v>
      </c>
      <c r="G32" s="5">
        <v>26062</v>
      </c>
      <c r="H32" s="5">
        <v>557</v>
      </c>
      <c r="I32" s="5">
        <v>25</v>
      </c>
      <c r="J32" s="53">
        <v>586</v>
      </c>
      <c r="K32" s="5">
        <f t="shared" si="0"/>
        <v>2.2484843833934464E-2</v>
      </c>
      <c r="L32" s="5">
        <f t="shared" si="1"/>
        <v>9.5925101680607785E-4</v>
      </c>
    </row>
    <row r="33" spans="4:12" ht="26" x14ac:dyDescent="0.3">
      <c r="D33" s="18">
        <v>28</v>
      </c>
      <c r="E33" s="49">
        <v>325.82746539999999</v>
      </c>
      <c r="F33" s="5">
        <v>26788</v>
      </c>
      <c r="G33" s="5">
        <v>26766</v>
      </c>
      <c r="H33" s="5">
        <v>552</v>
      </c>
      <c r="I33" s="5">
        <v>24</v>
      </c>
      <c r="J33" s="53">
        <v>547</v>
      </c>
      <c r="K33" s="5">
        <f t="shared" si="0"/>
        <v>2.043637450496899E-2</v>
      </c>
      <c r="L33" s="5">
        <f t="shared" si="1"/>
        <v>8.9665994171710377E-4</v>
      </c>
    </row>
    <row r="34" spans="4:12" ht="26" x14ac:dyDescent="0.3">
      <c r="D34" s="18">
        <v>29</v>
      </c>
      <c r="E34" s="49">
        <v>327.8140654</v>
      </c>
      <c r="F34" s="5">
        <v>16761</v>
      </c>
      <c r="G34" s="5">
        <v>16756</v>
      </c>
      <c r="H34" s="5">
        <v>349</v>
      </c>
      <c r="I34" s="5">
        <v>20</v>
      </c>
      <c r="J34" s="53">
        <v>371</v>
      </c>
      <c r="K34" s="5">
        <f t="shared" si="0"/>
        <v>2.2141322511339222E-2</v>
      </c>
      <c r="L34" s="5">
        <f t="shared" si="1"/>
        <v>1.1936022917164002E-3</v>
      </c>
    </row>
    <row r="35" spans="4:12" ht="26" x14ac:dyDescent="0.3">
      <c r="D35" s="18">
        <v>30</v>
      </c>
      <c r="E35" s="49">
        <v>331.78726540000002</v>
      </c>
      <c r="F35" s="5">
        <v>11991</v>
      </c>
      <c r="G35" s="5">
        <v>11960</v>
      </c>
      <c r="H35" s="5">
        <v>242</v>
      </c>
      <c r="I35" s="5">
        <v>16</v>
      </c>
      <c r="J35" s="53">
        <v>242</v>
      </c>
      <c r="K35" s="5">
        <f t="shared" si="0"/>
        <v>2.0234113712374581E-2</v>
      </c>
      <c r="L35" s="5">
        <f t="shared" si="1"/>
        <v>1.3377926421404682E-3</v>
      </c>
    </row>
    <row r="36" spans="4:12" ht="26" x14ac:dyDescent="0.3">
      <c r="D36" s="18">
        <v>31</v>
      </c>
      <c r="E36" s="49">
        <v>335.76046539999999</v>
      </c>
      <c r="F36" s="5">
        <v>12847</v>
      </c>
      <c r="G36" s="5">
        <v>12823</v>
      </c>
      <c r="H36" s="5">
        <v>246</v>
      </c>
      <c r="I36" s="5">
        <v>17</v>
      </c>
      <c r="J36" s="53">
        <v>251</v>
      </c>
      <c r="K36" s="5">
        <f t="shared" si="0"/>
        <v>1.9574202604694689E-2</v>
      </c>
      <c r="L36" s="5">
        <f t="shared" si="1"/>
        <v>1.3257428058956562E-3</v>
      </c>
    </row>
    <row r="37" spans="4:12" ht="26" x14ac:dyDescent="0.3">
      <c r="D37" s="18">
        <v>32</v>
      </c>
      <c r="E37" s="49">
        <v>339.73366540000001</v>
      </c>
      <c r="F37" s="5">
        <v>19623</v>
      </c>
      <c r="G37" s="5">
        <v>19602</v>
      </c>
      <c r="H37" s="5">
        <v>329</v>
      </c>
      <c r="I37" s="5">
        <v>19</v>
      </c>
      <c r="J37" s="53">
        <v>344</v>
      </c>
      <c r="K37" s="5">
        <f t="shared" si="0"/>
        <v>1.7549229670441792E-2</v>
      </c>
      <c r="L37" s="5">
        <f t="shared" si="1"/>
        <v>9.6928884807672691E-4</v>
      </c>
    </row>
    <row r="38" spans="4:12" ht="26" x14ac:dyDescent="0.3">
      <c r="D38" s="18">
        <v>33</v>
      </c>
      <c r="E38" s="49">
        <v>349.76599540000001</v>
      </c>
      <c r="F38" s="5">
        <v>26644</v>
      </c>
      <c r="G38" s="5">
        <v>26637</v>
      </c>
      <c r="H38" s="5">
        <v>328</v>
      </c>
      <c r="I38" s="5">
        <v>19</v>
      </c>
      <c r="J38" s="53">
        <v>336</v>
      </c>
      <c r="K38" s="5">
        <f t="shared" si="0"/>
        <v>1.2614033111836918E-2</v>
      </c>
      <c r="L38" s="5">
        <f t="shared" si="1"/>
        <v>7.132935390622067E-4</v>
      </c>
    </row>
    <row r="39" spans="4:12" ht="26" x14ac:dyDescent="0.3">
      <c r="D39" s="18">
        <v>34</v>
      </c>
      <c r="E39" s="49">
        <v>359.6989954</v>
      </c>
      <c r="F39" s="5">
        <v>39304</v>
      </c>
      <c r="G39" s="5">
        <v>39203</v>
      </c>
      <c r="H39" s="5">
        <v>229</v>
      </c>
      <c r="I39" s="5">
        <v>16</v>
      </c>
      <c r="J39" s="53">
        <v>240</v>
      </c>
      <c r="K39" s="5">
        <f t="shared" si="0"/>
        <v>6.1219804606790296E-3</v>
      </c>
      <c r="L39" s="5">
        <f t="shared" si="1"/>
        <v>4.0813203071193529E-4</v>
      </c>
    </row>
    <row r="40" spans="4:12" ht="26" x14ac:dyDescent="0.3">
      <c r="D40" s="18">
        <v>35</v>
      </c>
      <c r="E40" s="49">
        <v>327.8140654</v>
      </c>
      <c r="F40" s="50">
        <v>3473355</v>
      </c>
      <c r="G40" s="7">
        <v>3429688</v>
      </c>
      <c r="H40" s="5">
        <v>47765</v>
      </c>
      <c r="I40" s="5">
        <v>232</v>
      </c>
      <c r="J40" s="53">
        <v>48230</v>
      </c>
      <c r="K40" s="7">
        <f>J40/G40</f>
        <v>1.4062503644646394E-2</v>
      </c>
      <c r="L40" s="5">
        <f t="shared" si="1"/>
        <v>6.7644637063196417E-5</v>
      </c>
    </row>
    <row r="41" spans="4:12" ht="26" x14ac:dyDescent="0.3">
      <c r="F41" s="5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C330-EE42-0B41-8C98-339E9B5D4338}">
  <dimension ref="A1:S35"/>
  <sheetViews>
    <sheetView workbookViewId="0">
      <selection activeCell="I35" sqref="I35"/>
    </sheetView>
  </sheetViews>
  <sheetFormatPr baseColWidth="10" defaultRowHeight="16" x14ac:dyDescent="0.2"/>
  <cols>
    <col min="2" max="2" width="15.83203125" customWidth="1"/>
    <col min="3" max="3" width="14.33203125" customWidth="1"/>
    <col min="5" max="5" width="20" bestFit="1" customWidth="1"/>
    <col min="6" max="6" width="26.33203125" bestFit="1" customWidth="1"/>
    <col min="7" max="7" width="24.83203125" bestFit="1" customWidth="1"/>
    <col min="8" max="8" width="14" bestFit="1" customWidth="1"/>
    <col min="9" max="9" width="17" bestFit="1" customWidth="1"/>
    <col min="10" max="10" width="13.83203125" bestFit="1" customWidth="1"/>
  </cols>
  <sheetData>
    <row r="1" spans="1:17" x14ac:dyDescent="0.2">
      <c r="A1" t="s">
        <v>112</v>
      </c>
    </row>
    <row r="8" spans="1:17" ht="26" x14ac:dyDescent="0.3">
      <c r="D8" s="5" t="s">
        <v>2</v>
      </c>
      <c r="E8" s="5" t="s">
        <v>100</v>
      </c>
      <c r="F8" s="5" t="s">
        <v>97</v>
      </c>
      <c r="G8" s="5" t="s">
        <v>111</v>
      </c>
      <c r="H8" s="5" t="s">
        <v>98</v>
      </c>
      <c r="I8" s="5" t="s">
        <v>99</v>
      </c>
      <c r="J8" s="5" t="s">
        <v>101</v>
      </c>
      <c r="P8" s="75" t="s">
        <v>115</v>
      </c>
      <c r="Q8" s="75" t="s">
        <v>116</v>
      </c>
    </row>
    <row r="9" spans="1:17" ht="26" x14ac:dyDescent="0.3">
      <c r="D9" s="72">
        <v>36</v>
      </c>
      <c r="E9" s="42">
        <f>Run!I20</f>
        <v>310.92796539999995</v>
      </c>
      <c r="F9" s="42">
        <v>14312</v>
      </c>
      <c r="G9" s="42">
        <v>14293</v>
      </c>
      <c r="H9" s="42"/>
      <c r="I9" s="42"/>
      <c r="J9" s="5"/>
      <c r="P9" s="15"/>
      <c r="Q9" s="15"/>
    </row>
    <row r="10" spans="1:17" ht="21" x14ac:dyDescent="0.25">
      <c r="D10" s="72">
        <v>37</v>
      </c>
      <c r="E10" s="42">
        <f>Run!I21</f>
        <v>309.93466539999997</v>
      </c>
      <c r="F10" s="42">
        <v>21240</v>
      </c>
      <c r="G10" s="42">
        <v>21200</v>
      </c>
      <c r="H10" s="42"/>
      <c r="I10" s="42"/>
      <c r="J10" s="42"/>
      <c r="P10" s="15"/>
      <c r="Q10" s="15"/>
    </row>
    <row r="11" spans="1:17" ht="21" x14ac:dyDescent="0.25">
      <c r="D11" s="73">
        <v>38</v>
      </c>
      <c r="E11" s="73">
        <f>Run!I22</f>
        <v>309.43801539999993</v>
      </c>
      <c r="F11" s="73">
        <v>17034</v>
      </c>
      <c r="G11" s="73">
        <f>P11*Q11</f>
        <v>17497.643203899999</v>
      </c>
      <c r="H11" s="73"/>
      <c r="I11" s="73"/>
      <c r="J11" s="73"/>
      <c r="K11" t="s">
        <v>114</v>
      </c>
      <c r="P11" s="15">
        <v>122</v>
      </c>
      <c r="Q11" s="76">
        <v>143.42330494999999</v>
      </c>
    </row>
    <row r="12" spans="1:17" ht="21" x14ac:dyDescent="0.25">
      <c r="D12" s="73">
        <v>39</v>
      </c>
      <c r="E12" s="73">
        <f>Run!I23</f>
        <v>308.94136539999994</v>
      </c>
      <c r="F12" s="73">
        <v>43283</v>
      </c>
      <c r="G12" s="73">
        <f t="shared" ref="G12:G21" si="0">P12*Q12</f>
        <v>45972.792939059997</v>
      </c>
      <c r="H12" s="73"/>
      <c r="I12" s="73"/>
      <c r="J12" s="73"/>
      <c r="P12" s="15">
        <v>123</v>
      </c>
      <c r="Q12" s="76">
        <v>373.76254422</v>
      </c>
    </row>
    <row r="13" spans="1:17" ht="21" x14ac:dyDescent="0.25">
      <c r="D13" s="73">
        <v>40</v>
      </c>
      <c r="E13" s="73">
        <f>Run!I24</f>
        <v>309.18969039999996</v>
      </c>
      <c r="F13" s="73">
        <v>19012</v>
      </c>
      <c r="G13" s="73">
        <f t="shared" si="0"/>
        <v>21253.582673069999</v>
      </c>
      <c r="H13" s="73"/>
      <c r="I13" s="73"/>
      <c r="J13" s="73"/>
      <c r="P13" s="15">
        <v>129</v>
      </c>
      <c r="Q13" s="76">
        <v>164.75645483</v>
      </c>
    </row>
    <row r="14" spans="1:17" ht="21" x14ac:dyDescent="0.25">
      <c r="D14" s="73">
        <v>41</v>
      </c>
      <c r="E14" s="73">
        <f>Run!I25</f>
        <v>310.92796539999995</v>
      </c>
      <c r="F14" s="73">
        <v>11717</v>
      </c>
      <c r="G14" s="73">
        <f t="shared" si="0"/>
        <v>13628.11358304</v>
      </c>
      <c r="H14" s="73"/>
      <c r="I14" s="73"/>
      <c r="J14" s="73"/>
      <c r="P14" s="15">
        <v>144</v>
      </c>
      <c r="Q14" s="76">
        <v>94.639677660000004</v>
      </c>
    </row>
    <row r="15" spans="1:17" ht="21" x14ac:dyDescent="0.25">
      <c r="B15" s="59" t="s">
        <v>113</v>
      </c>
      <c r="D15" s="73">
        <v>42</v>
      </c>
      <c r="E15" s="73">
        <f>Run!I26</f>
        <v>311.92126539999992</v>
      </c>
      <c r="F15" s="73">
        <v>21117</v>
      </c>
      <c r="G15" s="73">
        <f>P15*Q15</f>
        <v>24946.636776479998</v>
      </c>
      <c r="H15" s="73"/>
      <c r="I15" s="73"/>
      <c r="J15" s="73"/>
      <c r="P15" s="15">
        <v>144</v>
      </c>
      <c r="Q15" s="76">
        <v>173.24053316999999</v>
      </c>
    </row>
    <row r="16" spans="1:17" ht="21" x14ac:dyDescent="0.25">
      <c r="D16" s="73">
        <v>43</v>
      </c>
      <c r="E16" s="73">
        <f>Run!I27</f>
        <v>312.91456539999996</v>
      </c>
      <c r="F16" s="73">
        <v>15045</v>
      </c>
      <c r="G16" s="73">
        <f t="shared" si="0"/>
        <v>18128.44615104</v>
      </c>
      <c r="H16" s="73"/>
      <c r="I16" s="73"/>
      <c r="J16" s="73"/>
      <c r="P16" s="15">
        <v>144</v>
      </c>
      <c r="Q16" s="76">
        <v>125.89198716</v>
      </c>
    </row>
    <row r="17" spans="4:19" ht="21" x14ac:dyDescent="0.25">
      <c r="D17" s="73">
        <v>44</v>
      </c>
      <c r="E17" s="73">
        <f>Run!I28</f>
        <v>313.90786539999993</v>
      </c>
      <c r="F17" s="73">
        <v>8846</v>
      </c>
      <c r="G17" s="73">
        <f t="shared" si="0"/>
        <v>10691.381975279999</v>
      </c>
      <c r="H17" s="73"/>
      <c r="I17" s="73"/>
      <c r="J17" s="73"/>
      <c r="P17" s="15">
        <v>141</v>
      </c>
      <c r="Q17" s="76">
        <v>75.825404079999998</v>
      </c>
    </row>
    <row r="18" spans="4:19" ht="21" x14ac:dyDescent="0.25">
      <c r="D18" s="73">
        <v>45</v>
      </c>
      <c r="E18" s="73">
        <f>Run!I29</f>
        <v>315.89446539999994</v>
      </c>
      <c r="F18" s="73">
        <v>14416</v>
      </c>
      <c r="G18" s="73">
        <f t="shared" si="0"/>
        <v>16779.46237143</v>
      </c>
      <c r="H18" s="73"/>
      <c r="I18" s="73"/>
      <c r="J18" s="73"/>
      <c r="P18" s="15">
        <v>141</v>
      </c>
      <c r="Q18" s="76">
        <v>119.00327923</v>
      </c>
      <c r="S18">
        <f>142-136</f>
        <v>6</v>
      </c>
    </row>
    <row r="19" spans="4:19" ht="21" x14ac:dyDescent="0.25">
      <c r="D19" s="73">
        <v>46</v>
      </c>
      <c r="E19" s="73">
        <f>Run!I30</f>
        <v>317.88106539999995</v>
      </c>
      <c r="F19" s="73">
        <v>9069</v>
      </c>
      <c r="G19" s="73">
        <f t="shared" si="0"/>
        <v>10891.6708586</v>
      </c>
      <c r="H19" s="73"/>
      <c r="I19" s="73"/>
      <c r="J19" s="73"/>
      <c r="P19" s="15">
        <v>140</v>
      </c>
      <c r="Q19" s="76">
        <v>77.797648989999999</v>
      </c>
    </row>
    <row r="20" spans="4:19" ht="21" x14ac:dyDescent="0.25">
      <c r="D20" s="73">
        <v>47</v>
      </c>
      <c r="E20" s="73">
        <f>Run!I31</f>
        <v>319.86766539999996</v>
      </c>
      <c r="F20" s="73">
        <v>11235</v>
      </c>
      <c r="G20" s="73">
        <f t="shared" si="0"/>
        <v>15237.704298600001</v>
      </c>
      <c r="H20" s="73"/>
      <c r="I20" s="73"/>
      <c r="J20" s="73"/>
      <c r="P20" s="15">
        <v>140</v>
      </c>
      <c r="Q20" s="76">
        <v>108.84074499</v>
      </c>
    </row>
    <row r="21" spans="4:19" ht="21" x14ac:dyDescent="0.25">
      <c r="D21" s="73">
        <v>48</v>
      </c>
      <c r="E21" s="73">
        <f>Run!I32</f>
        <v>323.84086539999993</v>
      </c>
      <c r="F21" s="73">
        <v>10349</v>
      </c>
      <c r="G21" s="73">
        <f t="shared" si="0"/>
        <v>12648.03561854</v>
      </c>
      <c r="H21" s="73"/>
      <c r="I21" s="73"/>
      <c r="J21" s="73"/>
      <c r="P21" s="15">
        <v>142</v>
      </c>
      <c r="Q21" s="76">
        <v>89.070673369999994</v>
      </c>
    </row>
    <row r="22" spans="4:19" ht="21" x14ac:dyDescent="0.25">
      <c r="D22" s="72">
        <v>49</v>
      </c>
      <c r="E22" s="42">
        <f>Run!I33</f>
        <v>325.82746539999994</v>
      </c>
      <c r="F22" s="42">
        <v>11065</v>
      </c>
      <c r="G22" s="42"/>
      <c r="H22" s="42"/>
      <c r="I22" s="42"/>
      <c r="J22" s="42"/>
    </row>
    <row r="23" spans="4:19" ht="21" x14ac:dyDescent="0.25">
      <c r="D23" s="72">
        <v>50</v>
      </c>
      <c r="E23" s="42">
        <f>Run!I34</f>
        <v>327.81406539999995</v>
      </c>
      <c r="F23" s="42">
        <v>11762</v>
      </c>
      <c r="G23" s="42"/>
      <c r="H23" s="42"/>
      <c r="I23" s="42"/>
      <c r="J23" s="42"/>
    </row>
    <row r="24" spans="4:19" ht="21" x14ac:dyDescent="0.25">
      <c r="D24" s="72">
        <v>52</v>
      </c>
      <c r="E24" s="42">
        <f>Run!I35</f>
        <v>331.78726539999997</v>
      </c>
      <c r="F24" s="42">
        <v>14765</v>
      </c>
      <c r="G24" s="42"/>
      <c r="H24" s="42"/>
      <c r="I24" s="42"/>
      <c r="J24" s="42"/>
    </row>
    <row r="25" spans="4:19" ht="21" x14ac:dyDescent="0.25">
      <c r="D25" s="72">
        <v>53</v>
      </c>
      <c r="E25" s="42">
        <f>Run!I36</f>
        <v>335.76046539999993</v>
      </c>
      <c r="F25" s="42">
        <v>23193</v>
      </c>
      <c r="G25" s="42"/>
      <c r="H25" s="42"/>
      <c r="I25" s="42"/>
      <c r="J25" s="42"/>
    </row>
    <row r="26" spans="4:19" ht="21" x14ac:dyDescent="0.25">
      <c r="D26" s="72">
        <v>54</v>
      </c>
      <c r="E26" s="42">
        <f>Run!I37</f>
        <v>339.73366539999995</v>
      </c>
      <c r="F26" s="42">
        <v>10934</v>
      </c>
      <c r="G26" s="42"/>
      <c r="H26" s="42"/>
      <c r="I26" s="42"/>
      <c r="J26" s="42"/>
    </row>
    <row r="27" spans="4:19" ht="21" x14ac:dyDescent="0.25">
      <c r="D27" s="72">
        <v>55</v>
      </c>
      <c r="E27" s="42">
        <f>Run!I38</f>
        <v>349.76599539999995</v>
      </c>
      <c r="F27" s="42">
        <v>12955</v>
      </c>
      <c r="G27" s="42"/>
      <c r="H27" s="42"/>
      <c r="I27" s="42"/>
      <c r="J27" s="42"/>
    </row>
    <row r="28" spans="4:19" ht="21" x14ac:dyDescent="0.25">
      <c r="D28" s="72">
        <v>56</v>
      </c>
      <c r="E28" s="42">
        <f>Run!I39</f>
        <v>359.69899539999994</v>
      </c>
      <c r="F28" s="42">
        <v>12143</v>
      </c>
      <c r="G28" s="42"/>
      <c r="H28" s="42"/>
      <c r="I28" s="42"/>
      <c r="J28" s="42"/>
    </row>
    <row r="29" spans="4:19" ht="21" x14ac:dyDescent="0.25">
      <c r="D29" s="72">
        <v>57</v>
      </c>
      <c r="E29" s="42">
        <f>Run!I40</f>
        <v>327.81406539999995</v>
      </c>
      <c r="F29" s="42">
        <v>10846</v>
      </c>
      <c r="G29" s="42"/>
      <c r="H29" s="42"/>
      <c r="I29" s="42"/>
      <c r="J29" s="42"/>
    </row>
    <row r="30" spans="4:19" ht="21" x14ac:dyDescent="0.25">
      <c r="D30" s="72">
        <v>58</v>
      </c>
      <c r="E30" s="42">
        <f>Run!I41</f>
        <v>309.93466539999997</v>
      </c>
      <c r="F30" s="42">
        <v>24797</v>
      </c>
      <c r="G30" s="42"/>
      <c r="H30" s="42"/>
      <c r="I30" s="42"/>
      <c r="J30" s="42"/>
    </row>
    <row r="31" spans="4:19" ht="21" x14ac:dyDescent="0.25">
      <c r="D31" s="72">
        <v>59</v>
      </c>
      <c r="E31" s="42">
        <f>Run!I42</f>
        <v>309.43801539999993</v>
      </c>
      <c r="F31" s="42">
        <v>11432</v>
      </c>
      <c r="G31" s="42"/>
      <c r="H31" s="42"/>
      <c r="I31" s="42"/>
      <c r="J31" s="42"/>
    </row>
    <row r="32" spans="4:19" ht="21" x14ac:dyDescent="0.25">
      <c r="D32" s="72">
        <v>60</v>
      </c>
      <c r="E32" s="42">
        <f>Run!I43</f>
        <v>308.94136539999994</v>
      </c>
      <c r="F32" s="42">
        <v>11861</v>
      </c>
      <c r="G32" s="42"/>
      <c r="H32" s="42"/>
      <c r="I32" s="42"/>
      <c r="J32" s="42"/>
    </row>
    <row r="33" spans="4:10" ht="21" x14ac:dyDescent="0.25">
      <c r="D33" s="72">
        <v>61</v>
      </c>
      <c r="E33" s="42">
        <f>Run!I44</f>
        <v>309.18969039999996</v>
      </c>
      <c r="F33" s="42">
        <v>10670</v>
      </c>
      <c r="G33" s="42"/>
      <c r="H33" s="42"/>
      <c r="I33" s="42"/>
      <c r="J33" s="42"/>
    </row>
    <row r="34" spans="4:10" ht="21" x14ac:dyDescent="0.25">
      <c r="D34" s="72">
        <v>62</v>
      </c>
      <c r="E34" s="42">
        <f>Run!I45</f>
        <v>309.93466539999997</v>
      </c>
      <c r="F34" s="42">
        <v>12895</v>
      </c>
      <c r="G34" s="42"/>
      <c r="H34" s="42"/>
      <c r="I34" s="42"/>
    </row>
    <row r="35" spans="4:10" ht="21" x14ac:dyDescent="0.25">
      <c r="D35" s="72">
        <v>63</v>
      </c>
      <c r="E35" s="42">
        <f>Run!I46</f>
        <v>309.93466539999997</v>
      </c>
      <c r="F35" s="42">
        <v>12178</v>
      </c>
      <c r="G35" s="42"/>
      <c r="H35" s="42"/>
      <c r="I35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4AFE-4A0C-4247-8F46-D3AA1340B1F1}">
  <dimension ref="A7:H17"/>
  <sheetViews>
    <sheetView workbookViewId="0">
      <selection activeCell="G7" sqref="G7"/>
    </sheetView>
  </sheetViews>
  <sheetFormatPr baseColWidth="10" defaultRowHeight="16" x14ac:dyDescent="0.2"/>
  <cols>
    <col min="6" max="6" width="11.6640625" customWidth="1"/>
    <col min="7" max="7" width="169.6640625" customWidth="1"/>
    <col min="8" max="8" width="14.5" customWidth="1"/>
    <col min="10" max="10" width="120.83203125" customWidth="1"/>
  </cols>
  <sheetData>
    <row r="7" spans="1:8" x14ac:dyDescent="0.2">
      <c r="A7" s="15"/>
      <c r="B7" s="15" t="s">
        <v>21</v>
      </c>
      <c r="C7" s="15" t="s">
        <v>23</v>
      </c>
      <c r="D7" s="15" t="s">
        <v>23</v>
      </c>
      <c r="E7" s="15" t="s">
        <v>25</v>
      </c>
      <c r="F7" s="15" t="s">
        <v>27</v>
      </c>
      <c r="G7" s="167" t="s">
        <v>82</v>
      </c>
    </row>
    <row r="8" spans="1:8" x14ac:dyDescent="0.2">
      <c r="A8" s="15"/>
      <c r="B8" s="92" t="s">
        <v>110</v>
      </c>
      <c r="C8" s="15" t="s">
        <v>22</v>
      </c>
      <c r="D8" s="16" t="s">
        <v>24</v>
      </c>
      <c r="E8" s="16"/>
      <c r="F8" s="15"/>
      <c r="G8" s="15"/>
    </row>
    <row r="9" spans="1:8" x14ac:dyDescent="0.2">
      <c r="A9" s="22" t="s">
        <v>20</v>
      </c>
      <c r="B9" s="35">
        <v>45056</v>
      </c>
      <c r="C9" s="15">
        <v>150</v>
      </c>
      <c r="D9" s="15">
        <v>36</v>
      </c>
      <c r="E9" s="15">
        <v>50</v>
      </c>
      <c r="F9" s="15">
        <v>11</v>
      </c>
      <c r="G9" s="15" t="s">
        <v>83</v>
      </c>
      <c r="H9" t="s">
        <v>87</v>
      </c>
    </row>
    <row r="10" spans="1:8" x14ac:dyDescent="0.2">
      <c r="A10" s="34" t="s">
        <v>26</v>
      </c>
      <c r="B10" s="35">
        <v>45057</v>
      </c>
      <c r="C10" s="15">
        <v>150</v>
      </c>
      <c r="D10" s="15">
        <v>36</v>
      </c>
      <c r="E10" s="15">
        <v>50</v>
      </c>
      <c r="F10" s="15"/>
      <c r="G10" s="15" t="s">
        <v>121</v>
      </c>
    </row>
    <row r="11" spans="1:8" x14ac:dyDescent="0.2">
      <c r="A11" s="15" t="s">
        <v>28</v>
      </c>
      <c r="B11" s="35">
        <v>45057</v>
      </c>
      <c r="C11" s="15">
        <v>150</v>
      </c>
      <c r="D11" s="15">
        <v>72</v>
      </c>
      <c r="E11" s="15">
        <v>100</v>
      </c>
      <c r="F11" s="15"/>
      <c r="G11" s="15"/>
    </row>
    <row r="12" spans="1:8" x14ac:dyDescent="0.2">
      <c r="A12" s="24" t="s">
        <v>29</v>
      </c>
      <c r="B12" s="35">
        <v>45058</v>
      </c>
      <c r="C12" s="15">
        <v>150</v>
      </c>
      <c r="D12" s="30" t="s">
        <v>34</v>
      </c>
      <c r="E12" s="30" t="s">
        <v>35</v>
      </c>
      <c r="F12" s="15"/>
      <c r="G12" s="15" t="s">
        <v>120</v>
      </c>
    </row>
    <row r="13" spans="1:8" x14ac:dyDescent="0.2">
      <c r="A13" s="15"/>
      <c r="B13" s="93" t="s">
        <v>109</v>
      </c>
      <c r="C13" s="15"/>
      <c r="D13" s="15"/>
      <c r="E13" s="15"/>
      <c r="F13" s="15"/>
      <c r="G13" s="15"/>
    </row>
    <row r="14" spans="1:8" x14ac:dyDescent="0.2">
      <c r="A14" s="33" t="s">
        <v>30</v>
      </c>
      <c r="B14" s="15"/>
      <c r="C14" s="15"/>
      <c r="D14" s="15"/>
      <c r="E14" s="15"/>
      <c r="F14" s="15"/>
      <c r="G14" s="15" t="s">
        <v>119</v>
      </c>
    </row>
    <row r="15" spans="1:8" x14ac:dyDescent="0.2">
      <c r="A15" s="15" t="s">
        <v>31</v>
      </c>
      <c r="B15" s="15"/>
      <c r="C15" s="15"/>
      <c r="D15" s="15"/>
      <c r="E15" s="15"/>
      <c r="F15" s="15"/>
      <c r="G15" s="15"/>
    </row>
    <row r="16" spans="1:8" x14ac:dyDescent="0.2">
      <c r="A16" s="15" t="s">
        <v>32</v>
      </c>
      <c r="B16" s="15"/>
      <c r="C16" s="15"/>
      <c r="D16" s="15"/>
      <c r="E16" s="15"/>
      <c r="F16" s="15"/>
      <c r="G16" s="15"/>
    </row>
    <row r="17" spans="1:7" x14ac:dyDescent="0.2">
      <c r="A17" s="87" t="s">
        <v>33</v>
      </c>
      <c r="B17" s="15"/>
      <c r="C17" s="15"/>
      <c r="D17" s="15"/>
      <c r="E17" s="15"/>
      <c r="F17" s="15"/>
      <c r="G17" s="15" t="s">
        <v>155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B44F-EBED-4240-83C1-FFF03A2E1335}">
  <dimension ref="A2:R38"/>
  <sheetViews>
    <sheetView zoomScale="75" workbookViewId="0">
      <selection activeCell="D21" sqref="D21"/>
    </sheetView>
  </sheetViews>
  <sheetFormatPr baseColWidth="10" defaultRowHeight="16" x14ac:dyDescent="0.2"/>
  <cols>
    <col min="1" max="1" width="11.6640625" bestFit="1" customWidth="1"/>
    <col min="6" max="6" width="11" customWidth="1"/>
    <col min="7" max="7" width="13" bestFit="1" customWidth="1"/>
    <col min="10" max="10" width="12.1640625" bestFit="1" customWidth="1"/>
    <col min="11" max="11" width="12.1640625" customWidth="1"/>
    <col min="12" max="12" width="13.1640625" customWidth="1"/>
  </cols>
  <sheetData>
    <row r="2" spans="1:18" ht="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ht="19" x14ac:dyDescent="0.25">
      <c r="A3" s="2"/>
      <c r="B3" s="2"/>
      <c r="C3" s="2"/>
      <c r="D3" s="2"/>
      <c r="E3" s="2"/>
      <c r="F3" s="15" t="s">
        <v>64</v>
      </c>
      <c r="G3" s="15" t="s">
        <v>74</v>
      </c>
      <c r="H3" s="15"/>
      <c r="I3" s="15"/>
      <c r="J3" s="15"/>
      <c r="K3" s="15"/>
      <c r="L3" s="15"/>
      <c r="M3" s="15"/>
      <c r="N3" s="15"/>
      <c r="O3" s="15" t="s">
        <v>69</v>
      </c>
      <c r="P3" s="15" t="s">
        <v>70</v>
      </c>
      <c r="Q3" s="15"/>
      <c r="R3" s="15"/>
    </row>
    <row r="4" spans="1:18" ht="19" x14ac:dyDescent="0.25">
      <c r="A4" s="2"/>
      <c r="B4" s="2"/>
      <c r="C4" s="2"/>
      <c r="D4" s="2"/>
      <c r="E4" s="2"/>
      <c r="F4" s="135" t="s">
        <v>63</v>
      </c>
      <c r="G4" s="135" t="s">
        <v>62</v>
      </c>
      <c r="H4" s="15"/>
      <c r="I4" s="15"/>
      <c r="J4" s="15"/>
      <c r="K4" s="15"/>
      <c r="L4" s="15"/>
      <c r="M4" s="15"/>
      <c r="N4" s="15"/>
      <c r="O4" s="25"/>
      <c r="P4" s="15"/>
      <c r="Q4" s="15"/>
      <c r="R4" s="15"/>
    </row>
    <row r="5" spans="1:18" ht="19" x14ac:dyDescent="0.25">
      <c r="A5" s="19" t="s">
        <v>65</v>
      </c>
      <c r="B5" s="19">
        <v>11690</v>
      </c>
      <c r="C5" s="2"/>
      <c r="D5" s="2"/>
      <c r="E5" s="2"/>
      <c r="F5" s="135"/>
      <c r="G5" s="135"/>
      <c r="H5" s="15"/>
      <c r="I5" s="15"/>
      <c r="J5" s="15"/>
      <c r="K5" s="15"/>
      <c r="L5" s="15"/>
      <c r="M5" s="15"/>
      <c r="N5" s="15"/>
      <c r="O5" s="25"/>
      <c r="P5" s="15"/>
      <c r="Q5" s="15"/>
      <c r="R5" s="15"/>
    </row>
    <row r="6" spans="1:18" ht="19" x14ac:dyDescent="0.25">
      <c r="A6" s="2"/>
      <c r="B6" s="2"/>
      <c r="C6" s="2"/>
      <c r="D6" s="20"/>
      <c r="E6" s="2"/>
      <c r="F6" s="135"/>
      <c r="G6" s="135"/>
      <c r="H6" s="15" t="s">
        <v>61</v>
      </c>
      <c r="I6" s="15" t="s">
        <v>48</v>
      </c>
      <c r="J6" s="15" t="s">
        <v>67</v>
      </c>
      <c r="K6" s="15"/>
      <c r="L6" s="15" t="s">
        <v>61</v>
      </c>
      <c r="M6" s="15" t="s">
        <v>67</v>
      </c>
      <c r="N6" s="15"/>
      <c r="O6" s="25"/>
      <c r="P6" s="15"/>
      <c r="Q6" s="15"/>
      <c r="R6" s="15"/>
    </row>
    <row r="7" spans="1:18" ht="19" x14ac:dyDescent="0.25">
      <c r="A7" s="2"/>
      <c r="B7" s="2"/>
      <c r="C7" s="2"/>
      <c r="D7" s="20"/>
      <c r="E7" s="2"/>
      <c r="F7" s="135"/>
      <c r="G7" s="135"/>
      <c r="H7" s="15">
        <v>1257.4000000000001</v>
      </c>
      <c r="I7" s="15" t="s">
        <v>50</v>
      </c>
      <c r="J7" s="15">
        <v>10731.1</v>
      </c>
      <c r="K7" s="15"/>
      <c r="L7" s="15"/>
      <c r="M7" s="15"/>
      <c r="N7" s="15"/>
      <c r="O7" s="26">
        <f>H16-511</f>
        <v>7237.8</v>
      </c>
      <c r="P7" s="26">
        <f>O7-511</f>
        <v>6726.8</v>
      </c>
      <c r="Q7" s="15"/>
      <c r="R7" s="15"/>
    </row>
    <row r="8" spans="1:18" ht="19" x14ac:dyDescent="0.25">
      <c r="A8" s="2"/>
      <c r="B8" s="2"/>
      <c r="C8" s="2"/>
      <c r="D8" s="2"/>
      <c r="E8" s="2"/>
      <c r="F8" s="135"/>
      <c r="G8" s="135"/>
      <c r="H8" s="15">
        <v>1929.3</v>
      </c>
      <c r="I8" s="15" t="s">
        <v>51</v>
      </c>
      <c r="J8" s="15">
        <v>10059.1</v>
      </c>
      <c r="K8" s="15"/>
      <c r="L8" s="15"/>
      <c r="M8" s="15"/>
      <c r="N8" s="15"/>
      <c r="O8" s="28">
        <f>H17-511</f>
        <v>10106.299999999999</v>
      </c>
      <c r="P8" s="28">
        <f t="shared" ref="P8:P11" si="0">O8-511</f>
        <v>9595.2999999999993</v>
      </c>
      <c r="Q8" s="15"/>
      <c r="R8" s="15"/>
    </row>
    <row r="9" spans="1:18" ht="19" x14ac:dyDescent="0.25">
      <c r="A9" s="2"/>
      <c r="B9" s="2"/>
      <c r="C9" s="2"/>
      <c r="D9" s="2"/>
      <c r="E9" s="2"/>
      <c r="F9" s="135"/>
      <c r="G9" s="135"/>
      <c r="H9" s="15">
        <v>2703.9</v>
      </c>
      <c r="I9" s="15" t="s">
        <v>52</v>
      </c>
      <c r="J9" s="30">
        <v>9284.4</v>
      </c>
      <c r="K9" s="15"/>
      <c r="L9" s="15"/>
      <c r="M9" s="15"/>
      <c r="N9" s="15"/>
      <c r="O9" s="27">
        <f>J16-511</f>
        <v>3727.3500000000004</v>
      </c>
      <c r="P9" s="27">
        <f t="shared" si="0"/>
        <v>3216.3500000000004</v>
      </c>
      <c r="Q9" s="15"/>
      <c r="R9" s="15"/>
    </row>
    <row r="10" spans="1:18" ht="19" x14ac:dyDescent="0.25">
      <c r="A10" s="2"/>
      <c r="B10" s="2"/>
      <c r="C10" s="2"/>
      <c r="D10" s="2"/>
      <c r="E10" s="2"/>
      <c r="F10" s="135"/>
      <c r="G10" s="135"/>
      <c r="H10" s="15">
        <v>2984.8</v>
      </c>
      <c r="I10" s="15" t="s">
        <v>53</v>
      </c>
      <c r="J10" s="15" t="s">
        <v>71</v>
      </c>
      <c r="K10" s="15"/>
      <c r="L10" s="15"/>
      <c r="M10" s="15"/>
      <c r="N10" s="15"/>
      <c r="O10" s="29">
        <f>J17-511</f>
        <v>857.66699999999992</v>
      </c>
      <c r="P10" s="29">
        <f t="shared" si="0"/>
        <v>346.66699999999992</v>
      </c>
      <c r="Q10" s="15"/>
      <c r="R10" s="15"/>
    </row>
    <row r="11" spans="1:18" ht="19" x14ac:dyDescent="0.25">
      <c r="A11" s="2"/>
      <c r="B11" s="2"/>
      <c r="C11" s="2"/>
      <c r="D11" s="2"/>
      <c r="E11" s="2"/>
      <c r="F11" s="135"/>
      <c r="G11" s="135"/>
      <c r="H11" s="15">
        <v>3122.8</v>
      </c>
      <c r="I11" s="15" t="s">
        <v>54</v>
      </c>
      <c r="J11" s="15">
        <v>8864.5</v>
      </c>
      <c r="K11" s="15"/>
      <c r="L11" s="15"/>
      <c r="M11" s="15"/>
      <c r="N11" s="15"/>
      <c r="O11" s="31">
        <f>L16-511</f>
        <v>2358.5</v>
      </c>
      <c r="P11" s="31">
        <f t="shared" si="0"/>
        <v>1847.5</v>
      </c>
      <c r="Q11" s="15"/>
      <c r="R11" s="15"/>
    </row>
    <row r="12" spans="1:18" ht="19" x14ac:dyDescent="0.25">
      <c r="A12" s="2"/>
      <c r="B12" s="2"/>
      <c r="C12" s="2"/>
      <c r="D12" s="2"/>
      <c r="E12" s="2"/>
      <c r="F12" s="135"/>
      <c r="G12" s="135"/>
      <c r="H12" s="15">
        <v>3549.8</v>
      </c>
      <c r="I12" s="15" t="s">
        <v>55</v>
      </c>
      <c r="J12" s="15" t="s">
        <v>72</v>
      </c>
      <c r="K12" s="15"/>
      <c r="L12" s="15"/>
      <c r="M12" s="15"/>
      <c r="N12" s="15"/>
      <c r="O12" s="25"/>
      <c r="P12" s="15"/>
      <c r="Q12" s="15"/>
      <c r="R12" s="15"/>
    </row>
    <row r="13" spans="1:18" ht="19" x14ac:dyDescent="0.25">
      <c r="A13" s="2"/>
      <c r="B13" s="2"/>
      <c r="C13" s="2"/>
      <c r="D13" s="2"/>
      <c r="E13" s="2"/>
      <c r="F13" s="135"/>
      <c r="G13" s="135"/>
      <c r="H13" s="15">
        <v>4240.3999999999996</v>
      </c>
      <c r="I13" s="15" t="s">
        <v>54</v>
      </c>
      <c r="J13" s="15" t="s">
        <v>73</v>
      </c>
      <c r="K13" s="15"/>
      <c r="L13" s="15"/>
      <c r="M13" s="15"/>
      <c r="N13" s="15"/>
      <c r="O13" s="25"/>
      <c r="P13" s="15"/>
      <c r="Q13" s="15"/>
      <c r="R13" s="15"/>
    </row>
    <row r="14" spans="1:18" ht="19" x14ac:dyDescent="0.25">
      <c r="A14" s="2"/>
      <c r="B14" s="2"/>
      <c r="C14" s="2"/>
      <c r="D14" s="2"/>
      <c r="E14" s="2"/>
      <c r="F14" s="135"/>
      <c r="G14" s="135"/>
      <c r="H14" s="15">
        <v>4432.8</v>
      </c>
      <c r="I14" s="15" t="s">
        <v>56</v>
      </c>
      <c r="J14" s="15">
        <v>7555.3</v>
      </c>
      <c r="K14" s="15"/>
      <c r="L14" s="15"/>
      <c r="M14" s="15"/>
      <c r="N14" s="15"/>
      <c r="O14" s="25"/>
      <c r="P14" s="15"/>
      <c r="Q14" s="15"/>
      <c r="R14" s="15"/>
    </row>
    <row r="15" spans="1:18" ht="19" x14ac:dyDescent="0.25">
      <c r="A15" s="2"/>
      <c r="B15" s="2"/>
      <c r="C15" s="2"/>
      <c r="D15" s="2"/>
      <c r="E15" s="2"/>
      <c r="F15" s="135"/>
      <c r="G15" s="135"/>
      <c r="H15" s="25">
        <v>6752.3</v>
      </c>
      <c r="I15" s="25" t="s">
        <v>57</v>
      </c>
      <c r="J15" s="25">
        <v>5235.16</v>
      </c>
      <c r="K15" s="15"/>
      <c r="L15" s="15"/>
      <c r="M15" s="15"/>
      <c r="N15" s="15"/>
      <c r="O15" s="25"/>
      <c r="P15" s="15"/>
      <c r="Q15" s="15"/>
      <c r="R15" s="15"/>
    </row>
    <row r="16" spans="1:18" ht="19" x14ac:dyDescent="0.25">
      <c r="A16" s="2"/>
      <c r="B16" s="2"/>
      <c r="C16" s="2"/>
      <c r="D16" s="2"/>
      <c r="E16" s="2"/>
      <c r="F16" s="135"/>
      <c r="G16" s="135"/>
      <c r="H16" s="26">
        <v>7748.8</v>
      </c>
      <c r="I16" s="25" t="s">
        <v>58</v>
      </c>
      <c r="J16" s="27">
        <v>4238.3500000000004</v>
      </c>
      <c r="K16" s="24" t="s">
        <v>68</v>
      </c>
      <c r="L16" s="23">
        <v>2869.5</v>
      </c>
      <c r="M16" s="22">
        <v>1368.6669999999999</v>
      </c>
      <c r="N16" s="15" t="s">
        <v>66</v>
      </c>
      <c r="O16" s="25"/>
      <c r="P16" s="15"/>
      <c r="Q16" s="15"/>
      <c r="R16" s="15"/>
    </row>
    <row r="17" spans="1:18" ht="19" x14ac:dyDescent="0.25">
      <c r="A17" s="2"/>
      <c r="B17" s="2"/>
      <c r="C17" s="2"/>
      <c r="D17" s="2"/>
      <c r="E17" s="2"/>
      <c r="F17" s="135"/>
      <c r="G17" s="135"/>
      <c r="H17" s="28">
        <v>10617.3</v>
      </c>
      <c r="I17" s="25" t="s">
        <v>59</v>
      </c>
      <c r="J17" s="29">
        <v>1368.6669999999999</v>
      </c>
      <c r="K17" s="15" t="s">
        <v>66</v>
      </c>
      <c r="M17" s="15"/>
      <c r="N17" s="15"/>
      <c r="O17" s="25"/>
      <c r="P17" s="15"/>
      <c r="Q17" s="15"/>
      <c r="R17" s="15"/>
    </row>
    <row r="18" spans="1:18" ht="19" x14ac:dyDescent="0.25">
      <c r="A18" s="2"/>
      <c r="B18" s="2"/>
      <c r="C18" s="2"/>
      <c r="D18" s="2"/>
      <c r="E18" s="2"/>
      <c r="F18" s="135"/>
      <c r="G18" s="135"/>
      <c r="H18" s="25">
        <v>11985.3</v>
      </c>
      <c r="I18" s="25" t="s">
        <v>60</v>
      </c>
      <c r="J18" s="25" t="s">
        <v>49</v>
      </c>
      <c r="K18" s="15"/>
      <c r="L18" s="15"/>
      <c r="M18" s="15"/>
      <c r="N18" s="15"/>
      <c r="O18" s="15"/>
      <c r="P18" s="15"/>
      <c r="Q18" s="15"/>
      <c r="R18" s="15"/>
    </row>
    <row r="19" spans="1:18" ht="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1"/>
      <c r="M19" s="21"/>
      <c r="N19" s="21"/>
    </row>
    <row r="20" spans="1:18" ht="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8" ht="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8" ht="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8" x14ac:dyDescent="0.2">
      <c r="F23" s="15" t="s">
        <v>64</v>
      </c>
      <c r="G23" s="15" t="s">
        <v>74</v>
      </c>
      <c r="H23" s="15"/>
      <c r="I23" s="15"/>
      <c r="J23" s="15"/>
      <c r="K23" s="15"/>
      <c r="L23" s="15"/>
      <c r="M23" s="15"/>
      <c r="N23" s="15"/>
      <c r="O23" s="15" t="s">
        <v>69</v>
      </c>
      <c r="P23" s="15" t="s">
        <v>70</v>
      </c>
      <c r="Q23" s="15"/>
      <c r="R23" s="15"/>
    </row>
    <row r="24" spans="1:18" x14ac:dyDescent="0.2">
      <c r="F24" s="135" t="s">
        <v>75</v>
      </c>
      <c r="G24" s="135" t="s">
        <v>81</v>
      </c>
      <c r="H24" s="15"/>
      <c r="I24" s="15"/>
      <c r="J24" s="15"/>
      <c r="K24" s="15"/>
      <c r="L24" s="15"/>
      <c r="M24" s="15"/>
      <c r="N24" s="15"/>
      <c r="O24" s="25"/>
      <c r="P24" s="15"/>
      <c r="Q24" s="15"/>
      <c r="R24" s="15"/>
    </row>
    <row r="25" spans="1:18" x14ac:dyDescent="0.2">
      <c r="F25" s="135"/>
      <c r="G25" s="135"/>
      <c r="H25" s="15"/>
      <c r="I25" s="15"/>
      <c r="J25" s="15"/>
      <c r="K25" s="15"/>
      <c r="L25" s="15"/>
      <c r="M25" s="15"/>
      <c r="N25" s="15"/>
      <c r="O25" s="25"/>
      <c r="P25" s="15"/>
      <c r="Q25" s="15"/>
      <c r="R25" s="15"/>
    </row>
    <row r="26" spans="1:18" x14ac:dyDescent="0.2">
      <c r="F26" s="135"/>
      <c r="G26" s="135"/>
      <c r="H26" s="15" t="s">
        <v>61</v>
      </c>
      <c r="I26" s="15" t="s">
        <v>48</v>
      </c>
      <c r="J26" s="15" t="s">
        <v>67</v>
      </c>
      <c r="K26" s="15"/>
      <c r="L26" s="15" t="s">
        <v>61</v>
      </c>
      <c r="M26" s="15" t="s">
        <v>67</v>
      </c>
      <c r="N26" s="15"/>
      <c r="O26" s="25"/>
      <c r="P26" s="15"/>
      <c r="Q26" s="15"/>
      <c r="R26" s="15"/>
    </row>
    <row r="27" spans="1:18" x14ac:dyDescent="0.2">
      <c r="F27" s="135"/>
      <c r="G27" s="13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F28" s="135"/>
      <c r="G28" s="13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F29" s="135"/>
      <c r="G29" s="13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2">
      <c r="F30" s="135"/>
      <c r="G30" s="135"/>
      <c r="H30" s="15">
        <v>4306</v>
      </c>
      <c r="I30" s="15" t="s">
        <v>76</v>
      </c>
      <c r="J30" s="15">
        <v>7555.3</v>
      </c>
      <c r="K30" s="15"/>
      <c r="L30" s="15"/>
      <c r="M30" s="15"/>
      <c r="N30" s="15"/>
      <c r="O30" s="33">
        <f>H33-511</f>
        <v>9980</v>
      </c>
      <c r="P30" s="33">
        <f>O30-511</f>
        <v>9469</v>
      </c>
      <c r="Q30" s="15"/>
      <c r="R30" s="15"/>
    </row>
    <row r="31" spans="1:18" x14ac:dyDescent="0.2">
      <c r="F31" s="135"/>
      <c r="G31" s="135"/>
      <c r="H31" s="15">
        <v>4513</v>
      </c>
      <c r="I31" s="15" t="s">
        <v>77</v>
      </c>
      <c r="J31" s="15">
        <v>7348.6</v>
      </c>
      <c r="K31" s="15"/>
      <c r="L31" s="15"/>
      <c r="M31" s="15"/>
      <c r="N31" s="15"/>
      <c r="O31" s="34">
        <f>H34-511</f>
        <v>11348</v>
      </c>
      <c r="P31" s="34">
        <f>O31-511</f>
        <v>10837</v>
      </c>
      <c r="Q31" s="15"/>
      <c r="R31" s="15"/>
    </row>
    <row r="32" spans="1:18" x14ac:dyDescent="0.2">
      <c r="F32" s="135"/>
      <c r="G32" s="135"/>
      <c r="H32" s="15">
        <v>7622</v>
      </c>
      <c r="I32" s="15" t="s">
        <v>78</v>
      </c>
      <c r="J32" s="15">
        <v>4238.3500000000004</v>
      </c>
      <c r="K32" s="15"/>
      <c r="L32" s="15"/>
      <c r="M32" s="15"/>
      <c r="N32" s="15"/>
      <c r="O32" s="22">
        <f>J33-511</f>
        <v>857.66699999999992</v>
      </c>
      <c r="P32" s="22">
        <f>O32-511</f>
        <v>346.66699999999992</v>
      </c>
      <c r="Q32" s="15"/>
      <c r="R32" s="15"/>
    </row>
    <row r="33" spans="6:18" x14ac:dyDescent="0.2">
      <c r="F33" s="135"/>
      <c r="G33" s="135"/>
      <c r="H33" s="33">
        <v>10491</v>
      </c>
      <c r="I33" s="15" t="s">
        <v>79</v>
      </c>
      <c r="J33" s="32">
        <v>1368.6669999999999</v>
      </c>
      <c r="K33" s="15" t="s">
        <v>66</v>
      </c>
      <c r="L33" s="15"/>
      <c r="M33" s="15"/>
      <c r="N33" s="15"/>
      <c r="O33" s="15"/>
      <c r="P33" s="15"/>
      <c r="Q33" s="15"/>
      <c r="R33" s="15"/>
    </row>
    <row r="34" spans="6:18" x14ac:dyDescent="0.2">
      <c r="F34" s="135"/>
      <c r="G34" s="135"/>
      <c r="H34" s="34">
        <v>11859</v>
      </c>
      <c r="I34" s="15" t="s">
        <v>80</v>
      </c>
      <c r="J34" s="15" t="s">
        <v>49</v>
      </c>
      <c r="K34" s="15" t="s">
        <v>66</v>
      </c>
      <c r="L34" s="15"/>
      <c r="M34" s="15"/>
      <c r="N34" s="15"/>
      <c r="O34" s="15"/>
      <c r="P34" s="15"/>
      <c r="Q34" s="15"/>
      <c r="R34" s="15"/>
    </row>
    <row r="35" spans="6:18" x14ac:dyDescent="0.2">
      <c r="F35" s="135"/>
      <c r="G35" s="13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6:18" x14ac:dyDescent="0.2">
      <c r="F36" s="135"/>
      <c r="G36" s="13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6:18" x14ac:dyDescent="0.2">
      <c r="F37" s="135"/>
      <c r="G37" s="13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6:18" x14ac:dyDescent="0.2">
      <c r="F38" s="135"/>
      <c r="G38" s="13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</sheetData>
  <mergeCells count="4">
    <mergeCell ref="G4:G18"/>
    <mergeCell ref="F4:F18"/>
    <mergeCell ref="F24:F38"/>
    <mergeCell ref="G24:G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2107-C6DA-AF4B-BAEA-D9173AD37A8A}">
  <dimension ref="E6:I6"/>
  <sheetViews>
    <sheetView workbookViewId="0">
      <selection activeCell="L7" sqref="L7"/>
    </sheetView>
  </sheetViews>
  <sheetFormatPr baseColWidth="10" defaultRowHeight="16" x14ac:dyDescent="0.2"/>
  <sheetData>
    <row r="6" spans="5:9" x14ac:dyDescent="0.2">
      <c r="E6" t="s">
        <v>44</v>
      </c>
      <c r="F6" t="s">
        <v>38</v>
      </c>
      <c r="G6" t="s">
        <v>45</v>
      </c>
      <c r="H6" t="s">
        <v>46</v>
      </c>
      <c r="I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Run</vt:lpstr>
      <vt:lpstr>Scan</vt:lpstr>
      <vt:lpstr>LNL1_offline</vt:lpstr>
      <vt:lpstr>LNL4_offline</vt:lpstr>
      <vt:lpstr>Targets</vt:lpstr>
      <vt:lpstr>Levels</vt:lpstr>
      <vt:lpstr>Contaminants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Barbieri</dc:creator>
  <cp:lastModifiedBy>Lucia Barbieri</cp:lastModifiedBy>
  <dcterms:created xsi:type="dcterms:W3CDTF">2023-06-07T14:42:53Z</dcterms:created>
  <dcterms:modified xsi:type="dcterms:W3CDTF">2023-06-16T13:44:40Z</dcterms:modified>
</cp:coreProperties>
</file>