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e-my.sharepoint.com/personal/clederer_ed_ac_uk/Documents/MONNET/"/>
    </mc:Choice>
  </mc:AlternateContent>
  <xr:revisionPtr revIDLastSave="339" documentId="8_{777BA04E-5036-3948-9522-8BCD2B75B790}" xr6:coauthVersionLast="47" xr6:coauthVersionMax="47" xr10:uidLastSave="{DA95B1D8-2495-4748-8A1C-36FDE88F73DB}"/>
  <bookViews>
    <workbookView xWindow="200" yWindow="500" windowWidth="27540" windowHeight="15860" xr2:uid="{37C7DCF2-5DF3-C44B-B37A-63B3FE34B120}"/>
  </bookViews>
  <sheets>
    <sheet name="count rate calculations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G53" i="1" s="1"/>
  <c r="H53" i="1" s="1"/>
  <c r="E52" i="1"/>
  <c r="G52" i="1" s="1"/>
  <c r="H52" i="1" s="1"/>
  <c r="E47" i="1"/>
  <c r="G47" i="1" s="1"/>
  <c r="E55" i="1" s="1"/>
  <c r="G55" i="1" s="1"/>
  <c r="H55" i="1" s="1"/>
  <c r="E40" i="1"/>
  <c r="G40" i="1" s="1"/>
  <c r="H40" i="1" s="1"/>
  <c r="E34" i="1"/>
  <c r="G34" i="1" s="1"/>
  <c r="E42" i="1" s="1"/>
  <c r="G42" i="1" s="1"/>
  <c r="H42" i="1" s="1"/>
  <c r="E21" i="1"/>
  <c r="G21" i="1" s="1"/>
  <c r="I14" i="1"/>
  <c r="I13" i="1"/>
  <c r="I12" i="1"/>
  <c r="I11" i="1"/>
  <c r="E6" i="1"/>
  <c r="G6" i="1" s="1"/>
  <c r="E27" i="1" l="1"/>
  <c r="G27" i="1" s="1"/>
  <c r="H27" i="1" s="1"/>
  <c r="E26" i="1"/>
  <c r="G26" i="1" s="1"/>
  <c r="H26" i="1" s="1"/>
  <c r="E29" i="1"/>
  <c r="G29" i="1" s="1"/>
  <c r="H29" i="1" s="1"/>
  <c r="E28" i="1"/>
  <c r="G28" i="1" s="1"/>
  <c r="H28" i="1" s="1"/>
  <c r="E39" i="1"/>
  <c r="G39" i="1" s="1"/>
  <c r="H39" i="1" s="1"/>
  <c r="E54" i="1"/>
  <c r="G54" i="1" s="1"/>
  <c r="H54" i="1" s="1"/>
  <c r="E41" i="1"/>
  <c r="G41" i="1" s="1"/>
  <c r="H41" i="1" s="1"/>
  <c r="E13" i="1"/>
  <c r="G13" i="1" s="1"/>
  <c r="H13" i="1" s="1"/>
  <c r="E14" i="1"/>
  <c r="G14" i="1" s="1"/>
  <c r="H14" i="1" s="1"/>
  <c r="E11" i="1"/>
  <c r="G11" i="1" s="1"/>
  <c r="H11" i="1" s="1"/>
  <c r="E12" i="1"/>
  <c r="G12" i="1" s="1"/>
  <c r="H12" i="1" s="1"/>
</calcChain>
</file>

<file path=xl/sharedStrings.xml><?xml version="1.0" encoding="utf-8"?>
<sst xmlns="http://schemas.openxmlformats.org/spreadsheetml/2006/main" count="87" uniqueCount="42">
  <si>
    <t>NEUDESC</t>
  </si>
  <si>
    <t xml:space="preserve">H-3(p,n) reaction, default settings. </t>
  </si>
  <si>
    <t xml:space="preserve">Ion current </t>
  </si>
  <si>
    <t>Distance to target</t>
  </si>
  <si>
    <t>cm</t>
  </si>
  <si>
    <t>uA</t>
  </si>
  <si>
    <t>xs (mb)</t>
  </si>
  <si>
    <t>target</t>
  </si>
  <si>
    <t>ug/cm2</t>
  </si>
  <si>
    <t>atoms / cm2</t>
  </si>
  <si>
    <t>protons/second</t>
  </si>
  <si>
    <t>duration (h)</t>
  </si>
  <si>
    <t>protons</t>
  </si>
  <si>
    <t>counts</t>
  </si>
  <si>
    <t>efficiency</t>
  </si>
  <si>
    <t>atoms</t>
  </si>
  <si>
    <t>proton energy keV approx</t>
  </si>
  <si>
    <t xml:space="preserve">LiF-7(p,n) reaction, default settings. </t>
  </si>
  <si>
    <t>target NaCl</t>
  </si>
  <si>
    <t xml:space="preserve">target Boron </t>
  </si>
  <si>
    <t>Target LiF</t>
  </si>
  <si>
    <t>tritons</t>
  </si>
  <si>
    <t>alphas</t>
  </si>
  <si>
    <t>LIF target</t>
  </si>
  <si>
    <t>B target</t>
  </si>
  <si>
    <t>NaCl target</t>
  </si>
  <si>
    <t>En_mean (MeV)</t>
  </si>
  <si>
    <t>Ep (keV)</t>
  </si>
  <si>
    <t>n / s  / cm2</t>
  </si>
  <si>
    <t>alphas/second</t>
  </si>
  <si>
    <t>tritons/second</t>
  </si>
  <si>
    <t>E_t (MeV) 0 deg</t>
  </si>
  <si>
    <t>E_t (MeV) 180 deg</t>
  </si>
  <si>
    <t>E_a (MeV) 0 deg</t>
  </si>
  <si>
    <t>E_a (MeV) 180 deg</t>
  </si>
  <si>
    <t>E_a0 (MeV) 0 deg</t>
  </si>
  <si>
    <t>E_a0 (MeV) 180 deg</t>
  </si>
  <si>
    <t>E_a1 (MeV) 0 deg</t>
  </si>
  <si>
    <t>E_a1 (MeV) 180 deg</t>
  </si>
  <si>
    <t>E_p (MeV) 0 deg</t>
  </si>
  <si>
    <t>E_p (MeV) 180 deg</t>
  </si>
  <si>
    <t>Range (um) -highest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</si>
</sst>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ptos Narrow"/>
      <family val="2"/>
      <scheme val="minor"/>
    </font>
    <font>
      <i/>
      <sz val="9"/>
      <color theme="1"/>
      <name val="Helvetica"/>
      <family val="2"/>
    </font>
    <font>
      <sz val="10"/>
      <color theme="1"/>
      <name val="Arial Unicode MS"/>
      <family val="2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1"/>
      <color rgb="FF000000"/>
      <name val="Menlo"/>
      <family val="2"/>
    </font>
    <font>
      <sz val="12"/>
      <color theme="2" tint="-9.9978637043366805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0" fillId="2" borderId="0" xfId="0" applyFill="1"/>
    <xf numFmtId="0" fontId="5" fillId="0" borderId="0" xfId="0" applyFont="1"/>
    <xf numFmtId="0" fontId="6" fillId="0" borderId="0" xfId="0" applyFont="1"/>
    <xf numFmtId="11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651A-6747-C64D-9642-E6EA93DA1351}">
  <dimension ref="A1:M55"/>
  <sheetViews>
    <sheetView tabSelected="1" topLeftCell="A16" workbookViewId="0">
      <selection activeCell="G31" sqref="G31"/>
    </sheetView>
  </sheetViews>
  <sheetFormatPr baseColWidth="10" defaultRowHeight="16"/>
  <cols>
    <col min="1" max="1" width="15.5" customWidth="1"/>
    <col min="2" max="2" width="13.6640625" bestFit="1" customWidth="1"/>
    <col min="3" max="3" width="10.6640625" bestFit="1" customWidth="1"/>
    <col min="4" max="4" width="7.1640625" bestFit="1" customWidth="1"/>
    <col min="5" max="5" width="13.83203125" bestFit="1" customWidth="1"/>
    <col min="7" max="7" width="12.1640625" bestFit="1" customWidth="1"/>
    <col min="9" max="9" width="21.5" bestFit="1" customWidth="1"/>
    <col min="10" max="10" width="15.33203125" bestFit="1" customWidth="1"/>
    <col min="11" max="11" width="13.6640625" bestFit="1" customWidth="1"/>
    <col min="12" max="12" width="15.6640625" bestFit="1" customWidth="1"/>
  </cols>
  <sheetData>
    <row r="1" spans="1:9" s="4" customFormat="1">
      <c r="A1" s="4" t="s">
        <v>0</v>
      </c>
    </row>
    <row r="3" spans="1:9" s="9" customFormat="1">
      <c r="A3" s="9" t="s">
        <v>1</v>
      </c>
    </row>
    <row r="4" spans="1:9" s="9" customFormat="1">
      <c r="A4" s="9" t="s">
        <v>2</v>
      </c>
      <c r="C4" s="9">
        <v>10</v>
      </c>
      <c r="D4" s="9" t="s">
        <v>5</v>
      </c>
    </row>
    <row r="5" spans="1:9" s="9" customFormat="1">
      <c r="A5" s="9" t="s">
        <v>3</v>
      </c>
      <c r="C5" s="9">
        <v>30</v>
      </c>
      <c r="D5" s="9" t="s">
        <v>4</v>
      </c>
    </row>
    <row r="6" spans="1:9" s="9" customFormat="1">
      <c r="A6" s="9" t="s">
        <v>7</v>
      </c>
      <c r="C6" s="9">
        <v>75</v>
      </c>
      <c r="D6" s="9" t="s">
        <v>8</v>
      </c>
      <c r="E6" s="9">
        <f>C6/1000000*6.022E+23/36</f>
        <v>1.2545833333333332E+18</v>
      </c>
      <c r="F6" s="9" t="s">
        <v>9</v>
      </c>
      <c r="G6" s="9">
        <f>E6*1.5*1.5*3.14</f>
        <v>8.86363125E+18</v>
      </c>
      <c r="H6" s="9" t="s">
        <v>15</v>
      </c>
    </row>
    <row r="7" spans="1:9" s="9" customFormat="1">
      <c r="A7" s="9" t="s">
        <v>14</v>
      </c>
      <c r="C7" s="9">
        <v>0.4</v>
      </c>
    </row>
    <row r="8" spans="1:9" s="9" customFormat="1"/>
    <row r="9" spans="1:9" s="9" customFormat="1">
      <c r="A9" s="9" t="s">
        <v>27</v>
      </c>
      <c r="B9" s="9" t="s">
        <v>26</v>
      </c>
      <c r="C9" s="9" t="s">
        <v>28</v>
      </c>
      <c r="D9" s="9" t="s">
        <v>6</v>
      </c>
      <c r="E9" s="9" t="s">
        <v>10</v>
      </c>
      <c r="F9" s="9" t="s">
        <v>11</v>
      </c>
      <c r="G9" s="9" t="s">
        <v>12</v>
      </c>
      <c r="H9" s="9" t="s">
        <v>13</v>
      </c>
      <c r="I9" s="9" t="s">
        <v>16</v>
      </c>
    </row>
    <row r="10" spans="1:9" s="9" customFormat="1">
      <c r="C10" s="10"/>
    </row>
    <row r="11" spans="1:9" s="9" customFormat="1">
      <c r="A11" s="9">
        <v>2384</v>
      </c>
      <c r="B11" s="9">
        <v>1.5</v>
      </c>
      <c r="C11" s="10">
        <v>195000</v>
      </c>
      <c r="D11" s="9">
        <v>20</v>
      </c>
      <c r="E11" s="10">
        <f>C11*D11*1E-27*$G$6</f>
        <v>3.4568161875000003E-2</v>
      </c>
      <c r="F11" s="9">
        <v>12</v>
      </c>
      <c r="G11" s="10">
        <f>E11*F11*60*60</f>
        <v>1493.344593</v>
      </c>
      <c r="H11" s="10">
        <f>G11*$C$7</f>
        <v>597.33783720000008</v>
      </c>
      <c r="I11" s="9">
        <f>516+B11*1000</f>
        <v>2016</v>
      </c>
    </row>
    <row r="12" spans="1:9" s="9" customFormat="1">
      <c r="A12" s="9">
        <v>2900</v>
      </c>
      <c r="B12" s="9">
        <v>2</v>
      </c>
      <c r="C12" s="10">
        <v>260000</v>
      </c>
      <c r="D12" s="9">
        <v>20</v>
      </c>
      <c r="E12" s="10">
        <f t="shared" ref="E12:E14" si="0">C12*D12*1E-27*$G$6</f>
        <v>4.6090882500000006E-2</v>
      </c>
      <c r="F12" s="9">
        <v>12</v>
      </c>
      <c r="G12" s="10">
        <f t="shared" ref="G12:G14" si="1">E12*F12*60*60</f>
        <v>1991.1261240000001</v>
      </c>
      <c r="H12" s="10">
        <f t="shared" ref="H12:H14" si="2">G12*$C$7</f>
        <v>796.45044960000007</v>
      </c>
      <c r="I12" s="9">
        <f>516+B12*1000</f>
        <v>2516</v>
      </c>
    </row>
    <row r="13" spans="1:9" s="9" customFormat="1">
      <c r="A13" s="9">
        <v>3356</v>
      </c>
      <c r="B13" s="9">
        <v>2.5</v>
      </c>
      <c r="C13" s="10">
        <v>270000</v>
      </c>
      <c r="D13" s="9">
        <v>20</v>
      </c>
      <c r="E13" s="10">
        <f t="shared" si="0"/>
        <v>4.7863608750000002E-2</v>
      </c>
      <c r="F13" s="9">
        <v>12</v>
      </c>
      <c r="G13" s="10">
        <f t="shared" si="1"/>
        <v>2067.7078979999997</v>
      </c>
      <c r="H13" s="10">
        <f t="shared" si="2"/>
        <v>827.08315919999995</v>
      </c>
      <c r="I13" s="9">
        <f>516+B13*1000</f>
        <v>3016</v>
      </c>
    </row>
    <row r="14" spans="1:9" s="9" customFormat="1">
      <c r="A14" s="9">
        <v>3846</v>
      </c>
      <c r="B14" s="9">
        <v>3</v>
      </c>
      <c r="C14" s="10">
        <v>245000</v>
      </c>
      <c r="D14" s="9">
        <v>20</v>
      </c>
      <c r="E14" s="10">
        <f t="shared" si="0"/>
        <v>4.3431793125E-2</v>
      </c>
      <c r="F14" s="9">
        <v>12</v>
      </c>
      <c r="G14" s="10">
        <f t="shared" si="1"/>
        <v>1876.253463</v>
      </c>
      <c r="H14" s="10">
        <f t="shared" si="2"/>
        <v>750.50138520000007</v>
      </c>
      <c r="I14" s="9">
        <f>516+B14*1000</f>
        <v>3516</v>
      </c>
    </row>
    <row r="15" spans="1:9">
      <c r="C15" s="1"/>
    </row>
    <row r="16" spans="1:9">
      <c r="C16" s="1"/>
    </row>
    <row r="17" spans="1:12" s="7" customFormat="1">
      <c r="A17" s="6" t="s">
        <v>17</v>
      </c>
    </row>
    <row r="18" spans="1:12">
      <c r="A18" s="4"/>
      <c r="C18" s="4" t="s">
        <v>25</v>
      </c>
    </row>
    <row r="19" spans="1:12">
      <c r="A19" t="s">
        <v>2</v>
      </c>
      <c r="C19">
        <v>10</v>
      </c>
      <c r="D19" t="s">
        <v>5</v>
      </c>
    </row>
    <row r="20" spans="1:12">
      <c r="A20" t="s">
        <v>3</v>
      </c>
      <c r="C20">
        <v>30</v>
      </c>
      <c r="D20" t="s">
        <v>4</v>
      </c>
    </row>
    <row r="21" spans="1:12">
      <c r="A21" t="s">
        <v>18</v>
      </c>
      <c r="C21">
        <v>250</v>
      </c>
      <c r="D21" t="s">
        <v>8</v>
      </c>
      <c r="E21">
        <f>C21/1000000*6.022E+23/36</f>
        <v>4.1819444444444447E+18</v>
      </c>
      <c r="F21" t="s">
        <v>9</v>
      </c>
      <c r="G21">
        <f>E21*1.5*1.5*3.14</f>
        <v>2.9545437500000002E+19</v>
      </c>
      <c r="H21" t="s">
        <v>15</v>
      </c>
    </row>
    <row r="22" spans="1:12">
      <c r="A22" t="s">
        <v>14</v>
      </c>
      <c r="C22">
        <v>0.4</v>
      </c>
    </row>
    <row r="24" spans="1:12">
      <c r="A24" t="s">
        <v>27</v>
      </c>
      <c r="B24" t="s">
        <v>26</v>
      </c>
      <c r="C24" t="s">
        <v>28</v>
      </c>
      <c r="D24" t="s">
        <v>6</v>
      </c>
      <c r="E24" t="s">
        <v>10</v>
      </c>
      <c r="F24" t="s">
        <v>11</v>
      </c>
      <c r="G24" t="s">
        <v>12</v>
      </c>
      <c r="H24" t="s">
        <v>13</v>
      </c>
      <c r="I24" t="s">
        <v>39</v>
      </c>
      <c r="J24" t="s">
        <v>40</v>
      </c>
      <c r="K24" t="s">
        <v>41</v>
      </c>
    </row>
    <row r="25" spans="1:12">
      <c r="C25" s="1"/>
    </row>
    <row r="26" spans="1:12">
      <c r="A26">
        <v>4000</v>
      </c>
      <c r="B26">
        <v>2.25</v>
      </c>
      <c r="C26" s="1">
        <v>110000</v>
      </c>
      <c r="D26">
        <v>100</v>
      </c>
      <c r="E26" s="1">
        <f>C26*D26*1E-27*$G$21</f>
        <v>0.32499981250000004</v>
      </c>
      <c r="F26">
        <v>8</v>
      </c>
      <c r="G26" s="1">
        <f>E26*F26*60*60</f>
        <v>9359.9946000000018</v>
      </c>
      <c r="H26" s="1">
        <f>G26*$C$22</f>
        <v>3743.9978400000009</v>
      </c>
      <c r="I26">
        <v>2.86</v>
      </c>
      <c r="J26">
        <v>2.58</v>
      </c>
    </row>
    <row r="27" spans="1:12">
      <c r="A27">
        <v>4250</v>
      </c>
      <c r="B27">
        <v>2.5</v>
      </c>
      <c r="C27" s="1">
        <v>120000</v>
      </c>
      <c r="D27">
        <v>100</v>
      </c>
      <c r="E27" s="1">
        <f>C27*D27*1E-27*$G$21</f>
        <v>0.35454525000000003</v>
      </c>
      <c r="F27">
        <v>8</v>
      </c>
      <c r="G27" s="1">
        <f t="shared" ref="G27:G29" si="3">E27*F27*60*60</f>
        <v>10210.903200000001</v>
      </c>
      <c r="H27" s="1">
        <f>G27*$C$22</f>
        <v>4084.3612800000005</v>
      </c>
    </row>
    <row r="28" spans="1:12">
      <c r="A28">
        <v>4500</v>
      </c>
      <c r="B28">
        <v>2.76</v>
      </c>
      <c r="C28" s="1">
        <v>140000</v>
      </c>
      <c r="D28">
        <v>100</v>
      </c>
      <c r="E28" s="1">
        <f>C28*D28*1E-27*$G$21</f>
        <v>0.41363612500000008</v>
      </c>
      <c r="F28">
        <v>8</v>
      </c>
      <c r="G28" s="1">
        <f t="shared" si="3"/>
        <v>11912.720400000002</v>
      </c>
      <c r="H28" s="1">
        <f>G28*$C$22</f>
        <v>4765.0881600000012</v>
      </c>
    </row>
    <row r="29" spans="1:12">
      <c r="A29">
        <v>4750</v>
      </c>
      <c r="B29">
        <v>3</v>
      </c>
      <c r="C29" s="1">
        <v>170000</v>
      </c>
      <c r="D29">
        <v>100</v>
      </c>
      <c r="E29" s="1">
        <f>C29*D29*1E-27*$G$21</f>
        <v>0.50227243750000006</v>
      </c>
      <c r="F29">
        <v>8</v>
      </c>
      <c r="G29" s="1">
        <f t="shared" si="3"/>
        <v>14465.446200000002</v>
      </c>
      <c r="H29" s="1">
        <f>G29*$C$22</f>
        <v>5786.1784800000014</v>
      </c>
      <c r="I29" s="7">
        <v>3.62</v>
      </c>
      <c r="J29">
        <v>3.25</v>
      </c>
      <c r="K29" s="7">
        <v>124</v>
      </c>
      <c r="L29" s="7">
        <v>116</v>
      </c>
    </row>
    <row r="31" spans="1:12">
      <c r="A31" s="5"/>
      <c r="C31" s="4" t="s">
        <v>24</v>
      </c>
    </row>
    <row r="32" spans="1:12">
      <c r="A32" t="s">
        <v>2</v>
      </c>
      <c r="C32">
        <v>10</v>
      </c>
      <c r="D32" t="s">
        <v>5</v>
      </c>
    </row>
    <row r="33" spans="1:12">
      <c r="A33" t="s">
        <v>3</v>
      </c>
      <c r="C33">
        <v>30</v>
      </c>
      <c r="D33" t="s">
        <v>4</v>
      </c>
    </row>
    <row r="34" spans="1:12">
      <c r="A34" t="s">
        <v>19</v>
      </c>
      <c r="C34">
        <v>30</v>
      </c>
      <c r="D34" t="s">
        <v>8</v>
      </c>
      <c r="E34">
        <f>C34/1000000*6.022E+23/10</f>
        <v>1.8066000000000003E+18</v>
      </c>
      <c r="F34" t="s">
        <v>9</v>
      </c>
      <c r="G34">
        <f>E34*1.5*1.5*3.14</f>
        <v>1.2763629000000004E+19</v>
      </c>
      <c r="H34" t="s">
        <v>15</v>
      </c>
    </row>
    <row r="35" spans="1:12">
      <c r="A35" t="s">
        <v>14</v>
      </c>
      <c r="C35">
        <v>0.4</v>
      </c>
    </row>
    <row r="37" spans="1:12">
      <c r="A37" t="s">
        <v>27</v>
      </c>
      <c r="B37" t="s">
        <v>26</v>
      </c>
      <c r="C37" t="s">
        <v>28</v>
      </c>
      <c r="D37" t="s">
        <v>6</v>
      </c>
      <c r="E37" t="s">
        <v>29</v>
      </c>
      <c r="F37" t="s">
        <v>11</v>
      </c>
      <c r="G37" t="s">
        <v>22</v>
      </c>
      <c r="H37" t="s">
        <v>13</v>
      </c>
      <c r="I37" t="s">
        <v>35</v>
      </c>
      <c r="J37" t="s">
        <v>36</v>
      </c>
      <c r="K37" t="s">
        <v>37</v>
      </c>
      <c r="L37" t="s">
        <v>38</v>
      </c>
    </row>
    <row r="38" spans="1:12">
      <c r="C38" s="1"/>
    </row>
    <row r="39" spans="1:12">
      <c r="A39">
        <v>4000</v>
      </c>
      <c r="B39">
        <v>2.25</v>
      </c>
      <c r="C39" s="1">
        <v>110000</v>
      </c>
      <c r="D39">
        <v>100</v>
      </c>
      <c r="E39" s="1">
        <f>C39*D39*1E-27*$G$34</f>
        <v>0.14039991900000007</v>
      </c>
      <c r="F39">
        <v>3</v>
      </c>
      <c r="G39" s="1">
        <f>E39*F39*60*60</f>
        <v>1516.3191252000008</v>
      </c>
      <c r="H39" s="1">
        <f>G39*$C$35</f>
        <v>606.5276500800004</v>
      </c>
      <c r="I39">
        <v>4.0999999999999996</v>
      </c>
      <c r="J39">
        <v>2.2000000000000002</v>
      </c>
      <c r="K39">
        <v>3.75</v>
      </c>
      <c r="L39">
        <v>1.9</v>
      </c>
    </row>
    <row r="40" spans="1:12">
      <c r="A40">
        <v>4250</v>
      </c>
      <c r="B40">
        <v>2.5</v>
      </c>
      <c r="C40" s="1">
        <v>120000</v>
      </c>
      <c r="D40">
        <v>100</v>
      </c>
      <c r="E40" s="1">
        <f>C40*D40*1E-27*$G$34</f>
        <v>0.15316354800000007</v>
      </c>
      <c r="F40">
        <v>3</v>
      </c>
      <c r="G40" s="1">
        <f t="shared" ref="G40:G42" si="4">E40*F40*60*60</f>
        <v>1654.1663184000006</v>
      </c>
      <c r="H40" s="1">
        <f>G40*$C$35</f>
        <v>661.66652736000026</v>
      </c>
    </row>
    <row r="41" spans="1:12">
      <c r="A41">
        <v>4500</v>
      </c>
      <c r="B41">
        <v>2.76</v>
      </c>
      <c r="C41" s="1">
        <v>140000</v>
      </c>
      <c r="D41">
        <v>100</v>
      </c>
      <c r="E41" s="1">
        <f>C41*D41*1E-27*$G$34</f>
        <v>0.17869080600000006</v>
      </c>
      <c r="F41">
        <v>3</v>
      </c>
      <c r="G41" s="1">
        <f t="shared" si="4"/>
        <v>1929.8607048000006</v>
      </c>
      <c r="H41" s="1">
        <f>G41*$C$35</f>
        <v>771.94428192000032</v>
      </c>
    </row>
    <row r="42" spans="1:12">
      <c r="A42">
        <v>4750</v>
      </c>
      <c r="B42">
        <v>3</v>
      </c>
      <c r="C42" s="1">
        <v>170000</v>
      </c>
      <c r="D42">
        <v>100</v>
      </c>
      <c r="E42" s="1">
        <f>C42*D42*1E-27*$G$34</f>
        <v>0.21698169300000009</v>
      </c>
      <c r="F42">
        <v>3</v>
      </c>
      <c r="G42" s="1">
        <f t="shared" si="4"/>
        <v>2343.402284400001</v>
      </c>
      <c r="H42" s="1">
        <f>G42*$C$35</f>
        <v>937.36091376000047</v>
      </c>
      <c r="I42">
        <v>4.79</v>
      </c>
      <c r="J42">
        <v>2.42</v>
      </c>
      <c r="K42">
        <v>4.4000000000000004</v>
      </c>
      <c r="L42">
        <v>2.1</v>
      </c>
    </row>
    <row r="44" spans="1:12">
      <c r="A44" s="5"/>
      <c r="C44" s="4" t="s">
        <v>23</v>
      </c>
    </row>
    <row r="45" spans="1:12">
      <c r="A45" t="s">
        <v>2</v>
      </c>
      <c r="C45">
        <v>10</v>
      </c>
      <c r="D45" t="s">
        <v>5</v>
      </c>
    </row>
    <row r="46" spans="1:12">
      <c r="A46" t="s">
        <v>3</v>
      </c>
      <c r="C46">
        <v>30</v>
      </c>
      <c r="D46" t="s">
        <v>4</v>
      </c>
    </row>
    <row r="47" spans="1:12">
      <c r="A47" t="s">
        <v>20</v>
      </c>
      <c r="C47">
        <v>45</v>
      </c>
      <c r="D47" t="s">
        <v>8</v>
      </c>
      <c r="E47">
        <f>C47/1000000*6.022E+23/6</f>
        <v>4.5165000000000005E+18</v>
      </c>
      <c r="F47" t="s">
        <v>9</v>
      </c>
      <c r="G47">
        <f>E47*1.5*1.5*3.14</f>
        <v>3.1909072500000006E+19</v>
      </c>
      <c r="H47" t="s">
        <v>15</v>
      </c>
    </row>
    <row r="48" spans="1:12">
      <c r="A48" t="s">
        <v>14</v>
      </c>
      <c r="C48">
        <v>0.4</v>
      </c>
    </row>
    <row r="50" spans="1:13">
      <c r="A50" t="s">
        <v>27</v>
      </c>
      <c r="B50" t="s">
        <v>26</v>
      </c>
      <c r="C50" t="s">
        <v>28</v>
      </c>
      <c r="D50" t="s">
        <v>6</v>
      </c>
      <c r="E50" t="s">
        <v>30</v>
      </c>
      <c r="F50" t="s">
        <v>11</v>
      </c>
      <c r="G50" t="s">
        <v>21</v>
      </c>
      <c r="H50" t="s">
        <v>13</v>
      </c>
      <c r="I50" t="s">
        <v>31</v>
      </c>
      <c r="J50" t="s">
        <v>32</v>
      </c>
      <c r="K50" t="s">
        <v>33</v>
      </c>
      <c r="L50" t="s">
        <v>34</v>
      </c>
      <c r="M50" t="s">
        <v>41</v>
      </c>
    </row>
    <row r="51" spans="1:13">
      <c r="C51" s="1"/>
    </row>
    <row r="52" spans="1:13">
      <c r="A52">
        <v>4000</v>
      </c>
      <c r="B52">
        <v>2.25</v>
      </c>
      <c r="C52" s="1">
        <v>110000</v>
      </c>
      <c r="D52">
        <v>100</v>
      </c>
      <c r="E52" s="1">
        <f>C52*D52*1E-27*$G$47</f>
        <v>0.3509997975000001</v>
      </c>
      <c r="F52">
        <v>2</v>
      </c>
      <c r="G52" s="1">
        <f>E52*F52*60*60</f>
        <v>2527.1985420000005</v>
      </c>
      <c r="H52" s="1">
        <f>G52*$C$48</f>
        <v>1010.8794168000003</v>
      </c>
      <c r="I52" s="8">
        <v>5.4</v>
      </c>
      <c r="J52" s="8">
        <v>2.5</v>
      </c>
      <c r="K52">
        <v>4.5</v>
      </c>
      <c r="L52">
        <v>1.6</v>
      </c>
    </row>
    <row r="53" spans="1:13">
      <c r="A53">
        <v>4250</v>
      </c>
      <c r="B53">
        <v>2.5</v>
      </c>
      <c r="C53" s="1">
        <v>120000</v>
      </c>
      <c r="D53">
        <v>100</v>
      </c>
      <c r="E53" s="1">
        <f>C53*D53*1E-27*$G$47</f>
        <v>0.38290887000000012</v>
      </c>
      <c r="F53">
        <v>2</v>
      </c>
      <c r="G53" s="1">
        <f t="shared" ref="G53:G55" si="5">E53*F53*60*60</f>
        <v>2756.9438640000008</v>
      </c>
      <c r="H53" s="1">
        <f>G53*$C$48</f>
        <v>1102.7775456000004</v>
      </c>
    </row>
    <row r="54" spans="1:13">
      <c r="A54">
        <v>4500</v>
      </c>
      <c r="B54">
        <v>2.76</v>
      </c>
      <c r="C54" s="1">
        <v>140000</v>
      </c>
      <c r="D54">
        <v>100</v>
      </c>
      <c r="E54" s="1">
        <f>C54*D54*1E-27*$G$47</f>
        <v>0.44672701500000012</v>
      </c>
      <c r="F54">
        <v>2</v>
      </c>
      <c r="G54" s="1">
        <f t="shared" si="5"/>
        <v>3216.4345080000007</v>
      </c>
      <c r="H54" s="1">
        <f>G54*$C$48</f>
        <v>1286.5738032000004</v>
      </c>
    </row>
    <row r="55" spans="1:13">
      <c r="A55">
        <v>4750</v>
      </c>
      <c r="B55">
        <v>3</v>
      </c>
      <c r="C55" s="1">
        <v>170000</v>
      </c>
      <c r="D55">
        <v>100</v>
      </c>
      <c r="E55" s="1">
        <f>C55*D55*1E-27*$G$47</f>
        <v>0.54245423250000013</v>
      </c>
      <c r="F55">
        <v>2</v>
      </c>
      <c r="G55" s="1">
        <f t="shared" si="5"/>
        <v>3905.6704740000005</v>
      </c>
      <c r="H55" s="1">
        <f>G55*$C$48</f>
        <v>1562.2681896000004</v>
      </c>
      <c r="I55" s="7">
        <v>6.1</v>
      </c>
      <c r="J55">
        <v>2.6</v>
      </c>
      <c r="K55">
        <v>5.2</v>
      </c>
      <c r="L55">
        <v>1.6</v>
      </c>
      <c r="M55" s="7">
        <v>147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585D7-52D2-A64F-8148-1411B0C2703B}">
  <dimension ref="A1:A14"/>
  <sheetViews>
    <sheetView workbookViewId="0">
      <selection sqref="A1:H17"/>
    </sheetView>
  </sheetViews>
  <sheetFormatPr baseColWidth="10" defaultRowHeight="16"/>
  <sheetData>
    <row r="1" spans="1:1">
      <c r="A1" s="2"/>
    </row>
    <row r="14" spans="1:1" ht="17">
      <c r="A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 rate calculations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Lederer-Woods</dc:creator>
  <cp:lastModifiedBy>Claudia Lederer-Woods</cp:lastModifiedBy>
  <dcterms:created xsi:type="dcterms:W3CDTF">2025-06-16T12:16:22Z</dcterms:created>
  <dcterms:modified xsi:type="dcterms:W3CDTF">2026-01-26T13:00:42Z</dcterms:modified>
</cp:coreProperties>
</file>